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ivinovaH\"/>
    </mc:Choice>
  </mc:AlternateContent>
  <bookViews>
    <workbookView xWindow="0" yWindow="0" windowWidth="0" windowHeight="0"/>
  </bookViews>
  <sheets>
    <sheet name="Rekapitulace stavby" sheetId="1" r:id="rId1"/>
    <sheet name="SO-1 - Větrolam VN2" sheetId="2" r:id="rId2"/>
    <sheet name="SO-11 - VN2 (1. rok pěste..." sheetId="3" r:id="rId3"/>
    <sheet name="SO-12 - VN2 (2. rok pěste..." sheetId="4" r:id="rId4"/>
    <sheet name="SO-13 - VN2 (3. rok pěste..." sheetId="5" r:id="rId5"/>
    <sheet name="SO-2 - Větrolam VN3" sheetId="6" r:id="rId6"/>
    <sheet name="SO-21 - VN3 (1. rok pěste..." sheetId="7" r:id="rId7"/>
    <sheet name="SO-22 - VN3 (2. rok pěste..." sheetId="8" r:id="rId8"/>
    <sheet name="SO-23 - VN3 (3. rok pěste..." sheetId="9" r:id="rId9"/>
    <sheet name="SO-3 - Větrolam VN4" sheetId="10" r:id="rId10"/>
    <sheet name="SO-31 - VN4 (1. rok pěste..." sheetId="11" r:id="rId11"/>
    <sheet name="SO-32 - VN4 (2. rok pěste..." sheetId="12" r:id="rId12"/>
    <sheet name="SO-33 - VN4 (3. rok pěste..." sheetId="13" r:id="rId13"/>
    <sheet name="SO-1, SO-2, SO-3 - Vedlej..." sheetId="14" r:id="rId14"/>
  </sheets>
  <definedNames>
    <definedName name="_xlnm.Print_Area" localSheetId="0">'Rekapitulace stavby'!$D$4:$AO$76,'Rekapitulace stavby'!$C$82:$AQ$118</definedName>
    <definedName name="_xlnm.Print_Titles" localSheetId="0">'Rekapitulace stavby'!$92:$92</definedName>
    <definedName name="_xlnm._FilterDatabase" localSheetId="1" hidden="1">'SO-1 - Větrolam VN2'!$C$115:$K$236</definedName>
    <definedName name="_xlnm.Print_Area" localSheetId="1">'SO-1 - Větrolam VN2'!$C$103:$K$236</definedName>
    <definedName name="_xlnm.Print_Titles" localSheetId="1">'SO-1 - Větrolam VN2'!$115:$115</definedName>
    <definedName name="_xlnm._FilterDatabase" localSheetId="2" hidden="1">'SO-11 - VN2 (1. rok pěste...'!$C$119:$K$139</definedName>
    <definedName name="_xlnm.Print_Area" localSheetId="2">'SO-11 - VN2 (1. rok pěste...'!$C$105:$K$139</definedName>
    <definedName name="_xlnm.Print_Titles" localSheetId="2">'SO-11 - VN2 (1. rok pěste...'!$119:$119</definedName>
    <definedName name="_xlnm._FilterDatabase" localSheetId="3" hidden="1">'SO-12 - VN2 (2. rok pěste...'!$C$119:$K$139</definedName>
    <definedName name="_xlnm.Print_Area" localSheetId="3">'SO-12 - VN2 (2. rok pěste...'!$C$105:$K$139</definedName>
    <definedName name="_xlnm.Print_Titles" localSheetId="3">'SO-12 - VN2 (2. rok pěste...'!$119:$119</definedName>
    <definedName name="_xlnm._FilterDatabase" localSheetId="4" hidden="1">'SO-13 - VN2 (3. rok pěste...'!$C$119:$K$142</definedName>
    <definedName name="_xlnm.Print_Area" localSheetId="4">'SO-13 - VN2 (3. rok pěste...'!$C$105:$K$142</definedName>
    <definedName name="_xlnm.Print_Titles" localSheetId="4">'SO-13 - VN2 (3. rok pěste...'!$119:$119</definedName>
    <definedName name="_xlnm._FilterDatabase" localSheetId="5" hidden="1">'SO-2 - Větrolam VN3'!$C$115:$K$245</definedName>
    <definedName name="_xlnm.Print_Area" localSheetId="5">'SO-2 - Větrolam VN3'!$C$103:$K$245</definedName>
    <definedName name="_xlnm.Print_Titles" localSheetId="5">'SO-2 - Větrolam VN3'!$115:$115</definedName>
    <definedName name="_xlnm._FilterDatabase" localSheetId="6" hidden="1">'SO-21 - VN3 (1. rok pěste...'!$C$119:$K$140</definedName>
    <definedName name="_xlnm.Print_Area" localSheetId="6">'SO-21 - VN3 (1. rok pěste...'!$C$105:$K$140</definedName>
    <definedName name="_xlnm.Print_Titles" localSheetId="6">'SO-21 - VN3 (1. rok pěste...'!$119:$119</definedName>
    <definedName name="_xlnm._FilterDatabase" localSheetId="7" hidden="1">'SO-22 - VN3 (2. rok pěste...'!$C$119:$K$140</definedName>
    <definedName name="_xlnm.Print_Area" localSheetId="7">'SO-22 - VN3 (2. rok pěste...'!$C$105:$K$140</definedName>
    <definedName name="_xlnm.Print_Titles" localSheetId="7">'SO-22 - VN3 (2. rok pěste...'!$119:$119</definedName>
    <definedName name="_xlnm._FilterDatabase" localSheetId="8" hidden="1">'SO-23 - VN3 (3. rok pěste...'!$C$119:$K$143</definedName>
    <definedName name="_xlnm.Print_Area" localSheetId="8">'SO-23 - VN3 (3. rok pěste...'!$C$105:$K$143</definedName>
    <definedName name="_xlnm.Print_Titles" localSheetId="8">'SO-23 - VN3 (3. rok pěste...'!$119:$119</definedName>
    <definedName name="_xlnm._FilterDatabase" localSheetId="9" hidden="1">'SO-3 - Větrolam VN4'!$C$115:$K$235</definedName>
    <definedName name="_xlnm.Print_Area" localSheetId="9">'SO-3 - Větrolam VN4'!$C$103:$K$235</definedName>
    <definedName name="_xlnm.Print_Titles" localSheetId="9">'SO-3 - Větrolam VN4'!$115:$115</definedName>
    <definedName name="_xlnm._FilterDatabase" localSheetId="10" hidden="1">'SO-31 - VN4 (1. rok pěste...'!$C$119:$K$139</definedName>
    <definedName name="_xlnm.Print_Area" localSheetId="10">'SO-31 - VN4 (1. rok pěste...'!$C$105:$K$139</definedName>
    <definedName name="_xlnm.Print_Titles" localSheetId="10">'SO-31 - VN4 (1. rok pěste...'!$119:$119</definedName>
    <definedName name="_xlnm._FilterDatabase" localSheetId="11" hidden="1">'SO-32 - VN4 (2. rok pěste...'!$C$119:$K$139</definedName>
    <definedName name="_xlnm.Print_Area" localSheetId="11">'SO-32 - VN4 (2. rok pěste...'!$C$105:$K$139</definedName>
    <definedName name="_xlnm.Print_Titles" localSheetId="11">'SO-32 - VN4 (2. rok pěste...'!$119:$119</definedName>
    <definedName name="_xlnm._FilterDatabase" localSheetId="12" hidden="1">'SO-33 - VN4 (3. rok pěste...'!$C$119:$K$142</definedName>
    <definedName name="_xlnm.Print_Area" localSheetId="12">'SO-33 - VN4 (3. rok pěste...'!$C$105:$K$142</definedName>
    <definedName name="_xlnm.Print_Titles" localSheetId="12">'SO-33 - VN4 (3. rok pěste...'!$119:$119</definedName>
    <definedName name="_xlnm._FilterDatabase" localSheetId="13" hidden="1">'SO-1, SO-2, SO-3 - Vedlej...'!$C$118:$K$141</definedName>
    <definedName name="_xlnm.Print_Area" localSheetId="13">'SO-1, SO-2, SO-3 - Vedlej...'!$C$106:$K$141</definedName>
    <definedName name="_xlnm.Print_Titles" localSheetId="13">'SO-1, SO-2, SO-3 - Vedlej...'!$118:$118</definedName>
  </definedNames>
  <calcPr/>
</workbook>
</file>

<file path=xl/calcChain.xml><?xml version="1.0" encoding="utf-8"?>
<calcChain xmlns="http://schemas.openxmlformats.org/spreadsheetml/2006/main">
  <c i="14" l="1" r="J37"/>
  <c r="J36"/>
  <c i="1" r="AY110"/>
  <c i="14" r="J35"/>
  <c i="1" r="AX110"/>
  <c i="14"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3" r="J39"/>
  <c r="J38"/>
  <c i="1" r="AY109"/>
  <c i="13" r="J37"/>
  <c i="1" r="AX109"/>
  <c i="13"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12" r="J39"/>
  <c r="J38"/>
  <c i="1" r="AY108"/>
  <c i="12" r="J37"/>
  <c i="1" r="AX108"/>
  <c i="12"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11" r="J39"/>
  <c r="J38"/>
  <c i="1" r="AY107"/>
  <c i="11" r="J37"/>
  <c i="1" r="AX107"/>
  <c i="11"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91"/>
  <c r="E7"/>
  <c r="E108"/>
  <c i="10" r="J37"/>
  <c r="J36"/>
  <c i="1" r="AY106"/>
  <c i="10" r="J35"/>
  <c i="1" r="AX106"/>
  <c i="10"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85"/>
  <c i="9" r="J39"/>
  <c r="J38"/>
  <c i="1" r="AY104"/>
  <c i="9" r="J37"/>
  <c i="1" r="AX104"/>
  <c i="9"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108"/>
  <c i="8" r="J39"/>
  <c r="J38"/>
  <c i="1" r="AY103"/>
  <c i="8" r="J37"/>
  <c i="1" r="AX103"/>
  <c i="8"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7" r="J39"/>
  <c r="J38"/>
  <c i="1" r="AY102"/>
  <c i="7" r="J37"/>
  <c i="1" r="AX102"/>
  <c i="7"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108"/>
  <c i="6" r="J37"/>
  <c r="J36"/>
  <c i="1" r="AY101"/>
  <c i="6" r="J35"/>
  <c i="1" r="AX101"/>
  <c i="6"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85"/>
  <c i="5" r="J39"/>
  <c r="J38"/>
  <c i="1" r="AY99"/>
  <c i="5" r="J37"/>
  <c i="1" r="AX99"/>
  <c i="5"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85"/>
  <c i="4" r="J39"/>
  <c r="J38"/>
  <c i="1" r="AY98"/>
  <c i="4" r="J37"/>
  <c i="1" r="AX98"/>
  <c i="4"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3" r="J39"/>
  <c r="J38"/>
  <c i="1" r="AY97"/>
  <c i="3" r="J37"/>
  <c i="1" r="AX97"/>
  <c i="3"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2" r="J37"/>
  <c r="J36"/>
  <c i="1" r="AY96"/>
  <c i="2" r="J35"/>
  <c i="1" r="AX96"/>
  <c i="2"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85"/>
  <c i="1" r="CK116"/>
  <c r="CJ116"/>
  <c r="CI116"/>
  <c r="CH116"/>
  <c r="CG116"/>
  <c r="CF116"/>
  <c r="BZ116"/>
  <c r="CE116"/>
  <c r="CK115"/>
  <c r="CJ115"/>
  <c r="CI115"/>
  <c r="CH115"/>
  <c r="CG115"/>
  <c r="CF115"/>
  <c r="BZ115"/>
  <c r="CE115"/>
  <c r="CK114"/>
  <c r="CJ114"/>
  <c r="CI114"/>
  <c r="CH114"/>
  <c r="CG114"/>
  <c r="CF114"/>
  <c r="BZ114"/>
  <c r="CE114"/>
  <c r="CK113"/>
  <c r="CJ113"/>
  <c r="CI113"/>
  <c r="CH113"/>
  <c r="CG113"/>
  <c r="CF113"/>
  <c r="BZ113"/>
  <c r="CE113"/>
  <c r="L90"/>
  <c r="AM90"/>
  <c r="AM89"/>
  <c r="L89"/>
  <c r="AM87"/>
  <c r="L87"/>
  <c r="L85"/>
  <c r="L84"/>
  <c i="14" r="J129"/>
  <c i="12" r="J138"/>
  <c r="J135"/>
  <c r="J133"/>
  <c r="J130"/>
  <c r="BK127"/>
  <c r="BK124"/>
  <c r="J121"/>
  <c i="11" r="BK135"/>
  <c r="BK127"/>
  <c r="BK124"/>
  <c r="J121"/>
  <c i="10" r="J231"/>
  <c r="BK228"/>
  <c r="J225"/>
  <c r="J222"/>
  <c r="BK213"/>
  <c r="BK207"/>
  <c r="J200"/>
  <c r="J198"/>
  <c r="BK196"/>
  <c r="J194"/>
  <c r="BK192"/>
  <c r="J185"/>
  <c r="J183"/>
  <c r="BK179"/>
  <c r="J177"/>
  <c r="BK175"/>
  <c r="BK173"/>
  <c r="J171"/>
  <c r="BK169"/>
  <c r="BK167"/>
  <c r="J165"/>
  <c r="BK163"/>
  <c r="J163"/>
  <c r="BK160"/>
  <c r="BK157"/>
  <c r="J154"/>
  <c r="BK151"/>
  <c r="J148"/>
  <c r="J145"/>
  <c r="J142"/>
  <c r="BK139"/>
  <c r="J136"/>
  <c r="BK133"/>
  <c r="BK131"/>
  <c r="J128"/>
  <c r="BK125"/>
  <c r="BK122"/>
  <c r="BK119"/>
  <c r="J117"/>
  <c i="9" r="J142"/>
  <c r="J139"/>
  <c r="J136"/>
  <c r="J134"/>
  <c r="J130"/>
  <c r="BK127"/>
  <c r="BK124"/>
  <c r="BK121"/>
  <c i="8" r="J139"/>
  <c r="BK136"/>
  <c r="BK134"/>
  <c r="BK124"/>
  <c i="7" r="J136"/>
  <c r="BK134"/>
  <c r="J130"/>
  <c r="J124"/>
  <c r="J121"/>
  <c i="6" r="BK238"/>
  <c r="BK235"/>
  <c r="J225"/>
  <c r="BK220"/>
  <c r="J215"/>
  <c r="J209"/>
  <c r="BK207"/>
  <c r="BK203"/>
  <c r="J199"/>
  <c r="J192"/>
  <c r="BK190"/>
  <c r="BK188"/>
  <c r="J186"/>
  <c r="BK184"/>
  <c r="BK180"/>
  <c r="BK172"/>
  <c r="BK170"/>
  <c r="J168"/>
  <c r="J166"/>
  <c r="BK164"/>
  <c r="BK155"/>
  <c r="BK146"/>
  <c r="BK143"/>
  <c r="J140"/>
  <c r="J131"/>
  <c r="BK128"/>
  <c r="J125"/>
  <c r="BK122"/>
  <c r="BK117"/>
  <c i="5" r="J141"/>
  <c r="BK138"/>
  <c r="BK133"/>
  <c r="BK124"/>
  <c r="J121"/>
  <c i="4" r="BK135"/>
  <c r="BK133"/>
  <c r="J127"/>
  <c r="BK121"/>
  <c i="3" r="J135"/>
  <c r="J133"/>
  <c r="BK127"/>
  <c r="J124"/>
  <c r="BK121"/>
  <c i="2" r="J235"/>
  <c r="J232"/>
  <c r="BK229"/>
  <c r="J226"/>
  <c r="BK220"/>
  <c r="J216"/>
  <c r="BK203"/>
  <c r="J197"/>
  <c r="BK195"/>
  <c r="BK193"/>
  <c r="BK188"/>
  <c r="J186"/>
  <c r="BK182"/>
  <c r="J180"/>
  <c r="J178"/>
  <c r="BK176"/>
  <c r="BK172"/>
  <c r="BK170"/>
  <c r="J164"/>
  <c r="J161"/>
  <c r="J158"/>
  <c r="J155"/>
  <c r="BK149"/>
  <c r="BK143"/>
  <c r="BK137"/>
  <c r="J131"/>
  <c r="BK128"/>
  <c r="J125"/>
  <c r="BK122"/>
  <c r="BK117"/>
  <c i="1" r="AS100"/>
  <c i="14" r="BK136"/>
  <c r="J123"/>
  <c i="13" r="J135"/>
  <c r="J133"/>
  <c r="J130"/>
  <c r="BK127"/>
  <c r="BK124"/>
  <c r="J121"/>
  <c i="12" r="BK135"/>
  <c r="BK133"/>
  <c r="J127"/>
  <c r="J124"/>
  <c r="BK121"/>
  <c i="11" r="J138"/>
  <c r="BK130"/>
  <c i="10" r="BK231"/>
  <c r="J228"/>
  <c r="BK219"/>
  <c r="J215"/>
  <c r="J213"/>
  <c r="J210"/>
  <c r="BK205"/>
  <c r="J202"/>
  <c r="BK198"/>
  <c r="J196"/>
  <c r="BK194"/>
  <c r="J192"/>
  <c r="BK189"/>
  <c r="J187"/>
  <c r="BK185"/>
  <c r="BK183"/>
  <c r="BK181"/>
  <c r="BK171"/>
  <c i="8" r="BK130"/>
  <c r="BK127"/>
  <c r="BK121"/>
  <c i="7" r="BK139"/>
  <c r="J134"/>
  <c r="BK130"/>
  <c r="J127"/>
  <c r="BK124"/>
  <c i="6" r="J241"/>
  <c r="J235"/>
  <c r="J232"/>
  <c r="J229"/>
  <c r="BK225"/>
  <c r="J223"/>
  <c r="J220"/>
  <c r="BK217"/>
  <c r="BK215"/>
  <c r="J212"/>
  <c r="BK209"/>
  <c r="J207"/>
  <c r="BK205"/>
  <c r="J203"/>
  <c r="BK201"/>
  <c r="BK197"/>
  <c r="J194"/>
  <c r="BK192"/>
  <c r="J190"/>
  <c r="J188"/>
  <c r="J184"/>
  <c r="J182"/>
  <c r="J180"/>
  <c r="J177"/>
  <c r="J174"/>
  <c r="J172"/>
  <c r="BK166"/>
  <c r="J161"/>
  <c r="BK158"/>
  <c r="J155"/>
  <c r="BK152"/>
  <c r="BK149"/>
  <c r="J143"/>
  <c r="BK140"/>
  <c r="BK137"/>
  <c r="BK134"/>
  <c r="J128"/>
  <c r="BK119"/>
  <c i="5" r="J138"/>
  <c r="J135"/>
  <c r="J133"/>
  <c r="J130"/>
  <c r="BK127"/>
  <c r="BK121"/>
  <c i="4" r="J138"/>
  <c r="BK130"/>
  <c r="J124"/>
  <c i="3" r="BK138"/>
  <c r="BK135"/>
  <c r="BK133"/>
  <c r="J130"/>
  <c r="J127"/>
  <c i="2" r="BK232"/>
  <c r="J229"/>
  <c r="BK223"/>
  <c r="BK214"/>
  <c r="BK211"/>
  <c r="BK208"/>
  <c r="J206"/>
  <c r="BK201"/>
  <c r="BK199"/>
  <c r="BK197"/>
  <c r="J195"/>
  <c r="J190"/>
  <c r="J188"/>
  <c r="J184"/>
  <c r="J182"/>
  <c r="BK174"/>
  <c r="J170"/>
  <c r="J168"/>
  <c r="BK166"/>
  <c r="BK161"/>
  <c r="BK155"/>
  <c r="J152"/>
  <c r="BK146"/>
  <c r="BK140"/>
  <c r="BK134"/>
  <c r="J128"/>
  <c r="J119"/>
  <c i="1" r="AS105"/>
  <c i="14" r="BK129"/>
  <c r="BK123"/>
  <c i="13" r="BK141"/>
  <c r="BK138"/>
  <c r="J127"/>
  <c r="J124"/>
  <c i="12" r="BK138"/>
  <c i="11" r="BK133"/>
  <c i="10" r="BK225"/>
  <c r="BK222"/>
  <c r="J219"/>
  <c r="BK210"/>
  <c r="BK202"/>
  <c r="BK200"/>
  <c i="14" r="J136"/>
  <c i="13" r="J141"/>
  <c r="J138"/>
  <c r="BK135"/>
  <c r="BK133"/>
  <c r="BK130"/>
  <c r="BK121"/>
  <c i="12" r="BK130"/>
  <c i="11" r="BK138"/>
  <c r="J135"/>
  <c r="J133"/>
  <c r="J130"/>
  <c r="J127"/>
  <c r="J124"/>
  <c r="BK121"/>
  <c i="10" r="BK234"/>
  <c r="J234"/>
  <c r="BK215"/>
  <c r="J207"/>
  <c r="J205"/>
  <c r="J189"/>
  <c r="BK187"/>
  <c r="J181"/>
  <c r="J179"/>
  <c r="BK177"/>
  <c r="J175"/>
  <c r="J173"/>
  <c r="J169"/>
  <c r="J167"/>
  <c r="BK165"/>
  <c r="J160"/>
  <c r="J157"/>
  <c r="BK154"/>
  <c r="J151"/>
  <c r="BK148"/>
  <c r="BK145"/>
  <c r="BK142"/>
  <c r="J139"/>
  <c r="BK136"/>
  <c r="J133"/>
  <c r="J131"/>
  <c r="BK128"/>
  <c r="J125"/>
  <c r="J122"/>
  <c r="J119"/>
  <c r="BK117"/>
  <c i="9" r="BK142"/>
  <c r="BK139"/>
  <c r="BK136"/>
  <c r="BK134"/>
  <c r="BK130"/>
  <c r="J127"/>
  <c r="J124"/>
  <c r="J121"/>
  <c i="8" r="BK139"/>
  <c r="J136"/>
  <c r="J134"/>
  <c r="J130"/>
  <c r="J127"/>
  <c r="J124"/>
  <c r="J121"/>
  <c i="7" r="J139"/>
  <c r="BK136"/>
  <c r="BK127"/>
  <c r="BK121"/>
  <c i="6" r="BK244"/>
  <c r="J244"/>
  <c r="BK241"/>
  <c r="J238"/>
  <c r="BK232"/>
  <c r="BK229"/>
  <c r="BK223"/>
  <c r="J217"/>
  <c r="BK212"/>
  <c r="J205"/>
  <c r="J201"/>
  <c r="BK199"/>
  <c r="J197"/>
  <c r="BK194"/>
  <c r="BK186"/>
  <c r="BK182"/>
  <c r="BK177"/>
  <c r="BK174"/>
  <c r="J170"/>
  <c r="BK168"/>
  <c r="J164"/>
  <c r="BK161"/>
  <c r="J158"/>
  <c r="J152"/>
  <c r="J149"/>
  <c r="J146"/>
  <c r="J137"/>
  <c r="J134"/>
  <c r="BK131"/>
  <c r="BK125"/>
  <c r="J122"/>
  <c r="J119"/>
  <c r="J117"/>
  <c i="5" r="BK141"/>
  <c r="BK135"/>
  <c r="BK130"/>
  <c r="J127"/>
  <c r="J124"/>
  <c i="4" r="BK138"/>
  <c r="J135"/>
  <c r="J133"/>
  <c r="J130"/>
  <c r="BK127"/>
  <c r="BK124"/>
  <c r="J121"/>
  <c i="3" r="J138"/>
  <c r="BK130"/>
  <c r="BK124"/>
  <c r="J121"/>
  <c i="2" r="BK235"/>
  <c r="BK226"/>
  <c r="J223"/>
  <c r="J220"/>
  <c r="BK216"/>
  <c r="J214"/>
  <c r="J211"/>
  <c r="J208"/>
  <c r="BK206"/>
  <c r="J203"/>
  <c r="J201"/>
  <c r="J199"/>
  <c r="J193"/>
  <c r="BK190"/>
  <c r="BK186"/>
  <c r="BK184"/>
  <c r="BK180"/>
  <c r="BK178"/>
  <c r="J176"/>
  <c r="J174"/>
  <c r="J172"/>
  <c r="BK168"/>
  <c r="J166"/>
  <c r="BK164"/>
  <c r="BK158"/>
  <c r="BK152"/>
  <c r="J149"/>
  <c r="J146"/>
  <c r="J143"/>
  <c r="J140"/>
  <c r="J137"/>
  <c r="J134"/>
  <c r="BK131"/>
  <c r="BK125"/>
  <c r="J122"/>
  <c r="BK119"/>
  <c r="J117"/>
  <c i="1" r="AS95"/>
  <c i="2" l="1" r="BK116"/>
  <c r="J116"/>
  <c r="J96"/>
  <c r="P116"/>
  <c i="1" r="AU96"/>
  <c i="3" r="P120"/>
  <c i="1" r="AU97"/>
  <c i="4" r="P120"/>
  <c i="1" r="AU98"/>
  <c i="5" r="P120"/>
  <c i="1" r="AU99"/>
  <c i="6" r="R116"/>
  <c i="7" r="BK120"/>
  <c r="J120"/>
  <c r="J98"/>
  <c r="R120"/>
  <c i="8" r="BK120"/>
  <c r="J120"/>
  <c r="T120"/>
  <c i="9" r="BK120"/>
  <c r="J120"/>
  <c r="J98"/>
  <c r="R120"/>
  <c i="10" r="R116"/>
  <c i="11" r="P120"/>
  <c i="1" r="AU107"/>
  <c i="12" r="T120"/>
  <c i="13" r="P120"/>
  <c i="1" r="AU109"/>
  <c i="13" r="T120"/>
  <c i="14" r="P122"/>
  <c r="P121"/>
  <c r="P120"/>
  <c r="P119"/>
  <c i="1" r="AU110"/>
  <c i="10" r="T116"/>
  <c i="11" r="BK120"/>
  <c r="J120"/>
  <c r="J98"/>
  <c i="12" r="BK120"/>
  <c r="J120"/>
  <c i="14" r="BK122"/>
  <c r="BK121"/>
  <c r="J121"/>
  <c r="J98"/>
  <c i="2" r="T116"/>
  <c i="3" r="T120"/>
  <c i="4" r="BK120"/>
  <c r="J120"/>
  <c r="J98"/>
  <c r="R120"/>
  <c i="5" r="T120"/>
  <c i="6" r="BK116"/>
  <c r="J116"/>
  <c r="J96"/>
  <c r="T116"/>
  <c i="7" r="P120"/>
  <c i="1" r="AU102"/>
  <c i="10" r="BK116"/>
  <c r="J116"/>
  <c i="11" r="T120"/>
  <c i="12" r="R120"/>
  <c i="13" r="R120"/>
  <c i="14" r="R122"/>
  <c r="R121"/>
  <c r="R120"/>
  <c r="R119"/>
  <c i="2" r="R116"/>
  <c i="3" r="BK120"/>
  <c r="J120"/>
  <c r="J98"/>
  <c r="R120"/>
  <c i="4" r="T120"/>
  <c i="5" r="BK120"/>
  <c r="J120"/>
  <c r="R120"/>
  <c i="6" r="P116"/>
  <c i="1" r="AU101"/>
  <c i="7" r="T120"/>
  <c i="8" r="P120"/>
  <c i="1" r="AU103"/>
  <c i="8" r="R120"/>
  <c i="9" r="P120"/>
  <c i="1" r="AU104"/>
  <c i="9" r="T120"/>
  <c i="10" r="P116"/>
  <c i="1" r="AU106"/>
  <c i="11" r="R120"/>
  <c i="12" r="P120"/>
  <c i="1" r="AU108"/>
  <c i="13" r="BK120"/>
  <c r="J120"/>
  <c r="J98"/>
  <c i="14" r="T122"/>
  <c r="T121"/>
  <c r="T120"/>
  <c r="T119"/>
  <c i="2" r="E106"/>
  <c r="BE117"/>
  <c r="BE122"/>
  <c r="BE149"/>
  <c r="BE155"/>
  <c r="BE161"/>
  <c r="BE166"/>
  <c r="BE170"/>
  <c r="BE176"/>
  <c r="BE182"/>
  <c r="BE184"/>
  <c r="BE188"/>
  <c r="BE197"/>
  <c r="BE203"/>
  <c r="BE216"/>
  <c r="BE223"/>
  <c r="BE229"/>
  <c r="BE232"/>
  <c r="BE235"/>
  <c i="3" r="E85"/>
  <c r="BE121"/>
  <c r="BE133"/>
  <c i="4" r="E85"/>
  <c r="F94"/>
  <c r="BE121"/>
  <c r="BE127"/>
  <c r="BE135"/>
  <c r="BE138"/>
  <c i="5" r="J91"/>
  <c r="E108"/>
  <c r="F117"/>
  <c r="BE127"/>
  <c i="6" r="E106"/>
  <c r="J110"/>
  <c r="BE122"/>
  <c r="BE128"/>
  <c r="BE143"/>
  <c r="BE149"/>
  <c r="BE158"/>
  <c r="BE164"/>
  <c r="BE166"/>
  <c r="BE172"/>
  <c r="BE174"/>
  <c r="BE184"/>
  <c r="BE192"/>
  <c r="BE209"/>
  <c r="BE220"/>
  <c r="BE225"/>
  <c r="BE229"/>
  <c r="BE235"/>
  <c r="BE238"/>
  <c r="BE244"/>
  <c i="7" r="E85"/>
  <c r="F117"/>
  <c r="BE124"/>
  <c r="BE134"/>
  <c i="8" r="E85"/>
  <c r="J91"/>
  <c r="BE130"/>
  <c i="9" r="E85"/>
  <c r="J91"/>
  <c r="F117"/>
  <c r="BE121"/>
  <c r="BE127"/>
  <c r="BE130"/>
  <c r="BE134"/>
  <c r="BE136"/>
  <c r="BE139"/>
  <c r="BE142"/>
  <c i="10" r="F92"/>
  <c r="E106"/>
  <c r="J110"/>
  <c r="BE117"/>
  <c r="BE122"/>
  <c r="BE125"/>
  <c r="BE128"/>
  <c r="BE133"/>
  <c r="BE139"/>
  <c r="BE142"/>
  <c r="BE145"/>
  <c r="BE148"/>
  <c r="BE151"/>
  <c r="BE154"/>
  <c r="BE160"/>
  <c r="BE165"/>
  <c r="BE179"/>
  <c r="BE183"/>
  <c r="BE185"/>
  <c r="BE189"/>
  <c r="BE192"/>
  <c r="BE196"/>
  <c r="BE198"/>
  <c r="BE207"/>
  <c r="BE219"/>
  <c r="BE225"/>
  <c r="BE231"/>
  <c r="BE234"/>
  <c i="11" r="E85"/>
  <c r="J114"/>
  <c r="BE135"/>
  <c i="12" r="E85"/>
  <c r="J91"/>
  <c r="F94"/>
  <c r="BE133"/>
  <c r="BE138"/>
  <c i="13" r="E85"/>
  <c r="BE127"/>
  <c r="BE130"/>
  <c r="BE138"/>
  <c r="BE141"/>
  <c i="14" r="E85"/>
  <c r="J89"/>
  <c r="F92"/>
  <c r="BE123"/>
  <c i="10" r="BE213"/>
  <c r="BE215"/>
  <c r="BE228"/>
  <c i="11" r="F94"/>
  <c r="BE130"/>
  <c r="BE138"/>
  <c i="12" r="BE121"/>
  <c r="BE124"/>
  <c r="BE130"/>
  <c i="13" r="J91"/>
  <c r="F94"/>
  <c r="BE133"/>
  <c r="BE135"/>
  <c i="14" r="BE129"/>
  <c i="2" r="J110"/>
  <c r="F113"/>
  <c r="BE131"/>
  <c r="BE137"/>
  <c r="BE143"/>
  <c r="BE152"/>
  <c r="BE164"/>
  <c r="BE172"/>
  <c r="BE195"/>
  <c r="BE211"/>
  <c r="BE220"/>
  <c i="3" r="J91"/>
  <c r="BE127"/>
  <c i="4" r="BE133"/>
  <c i="5" r="BE124"/>
  <c r="BE133"/>
  <c r="BE138"/>
  <c i="6" r="F113"/>
  <c r="BE117"/>
  <c r="BE131"/>
  <c r="BE134"/>
  <c r="BE137"/>
  <c r="BE146"/>
  <c r="BE155"/>
  <c r="BE168"/>
  <c r="BE170"/>
  <c r="BE180"/>
  <c r="BE188"/>
  <c r="BE190"/>
  <c r="BE194"/>
  <c r="BE199"/>
  <c r="BE207"/>
  <c r="BE212"/>
  <c r="BE223"/>
  <c r="BE241"/>
  <c i="7" r="BE121"/>
  <c r="BE127"/>
  <c r="BE136"/>
  <c i="8" r="F94"/>
  <c r="BE124"/>
  <c r="BE127"/>
  <c i="10" r="BE171"/>
  <c r="BE173"/>
  <c r="BE181"/>
  <c r="BE187"/>
  <c r="BE205"/>
  <c r="BE222"/>
  <c i="11" r="BE124"/>
  <c r="BE133"/>
  <c i="12" r="BE127"/>
  <c i="14" r="BE136"/>
  <c i="2" r="BE119"/>
  <c r="BE125"/>
  <c r="BE128"/>
  <c r="BE134"/>
  <c r="BE140"/>
  <c r="BE146"/>
  <c r="BE158"/>
  <c r="BE168"/>
  <c r="BE174"/>
  <c r="BE178"/>
  <c r="BE180"/>
  <c r="BE186"/>
  <c r="BE190"/>
  <c r="BE193"/>
  <c r="BE199"/>
  <c r="BE201"/>
  <c r="BE206"/>
  <c r="BE208"/>
  <c r="BE214"/>
  <c r="BE226"/>
  <c i="3" r="F94"/>
  <c r="BE124"/>
  <c r="BE130"/>
  <c r="BE135"/>
  <c r="BE138"/>
  <c i="4" r="J91"/>
  <c r="BE124"/>
  <c r="BE130"/>
  <c i="5" r="BE121"/>
  <c r="BE130"/>
  <c r="BE135"/>
  <c r="BE141"/>
  <c i="6" r="BE119"/>
  <c r="BE125"/>
  <c r="BE140"/>
  <c r="BE152"/>
  <c r="BE161"/>
  <c r="BE177"/>
  <c r="BE182"/>
  <c r="BE186"/>
  <c r="BE197"/>
  <c r="BE201"/>
  <c r="BE203"/>
  <c r="BE205"/>
  <c r="BE215"/>
  <c r="BE217"/>
  <c r="BE232"/>
  <c i="7" r="J91"/>
  <c r="BE130"/>
  <c r="BE139"/>
  <c i="8" r="BE121"/>
  <c r="BE134"/>
  <c r="BE136"/>
  <c r="BE139"/>
  <c i="9" r="BE124"/>
  <c i="10" r="BE119"/>
  <c r="BE131"/>
  <c r="BE136"/>
  <c r="BE157"/>
  <c r="BE163"/>
  <c r="BE167"/>
  <c r="BE169"/>
  <c r="BE175"/>
  <c r="BE177"/>
  <c r="BE194"/>
  <c r="BE200"/>
  <c r="BE202"/>
  <c r="BE210"/>
  <c i="11" r="BE121"/>
  <c r="BE127"/>
  <c i="12" r="BE135"/>
  <c i="13" r="BE121"/>
  <c r="BE124"/>
  <c i="2" r="F34"/>
  <c i="1" r="BA96"/>
  <c i="13" r="J36"/>
  <c i="1" r="AW109"/>
  <c i="5" r="J36"/>
  <c i="1" r="AW99"/>
  <c i="7" r="J36"/>
  <c i="1" r="AW102"/>
  <c i="7" r="F39"/>
  <c i="1" r="BD102"/>
  <c i="10" r="F34"/>
  <c i="1" r="BA106"/>
  <c i="12" r="F39"/>
  <c i="1" r="BD108"/>
  <c i="6" r="F37"/>
  <c i="1" r="BD101"/>
  <c i="9" r="F39"/>
  <c i="1" r="BD104"/>
  <c i="10" r="F35"/>
  <c i="1" r="BB106"/>
  <c i="14" r="F36"/>
  <c i="1" r="BC110"/>
  <c r="AS94"/>
  <c i="6" r="F36"/>
  <c i="1" r="BC101"/>
  <c i="7" r="F36"/>
  <c i="1" r="BA102"/>
  <c i="8" r="F38"/>
  <c i="1" r="BC103"/>
  <c i="9" r="F37"/>
  <c i="1" r="BB104"/>
  <c i="11" r="F37"/>
  <c i="1" r="BB107"/>
  <c i="12" r="J36"/>
  <c i="1" r="AW108"/>
  <c i="13" r="F36"/>
  <c i="1" r="BA109"/>
  <c i="14" r="J34"/>
  <c i="1" r="AW110"/>
  <c i="10" r="F36"/>
  <c i="1" r="BC106"/>
  <c i="12" r="F37"/>
  <c i="1" r="BB108"/>
  <c i="2" r="F35"/>
  <c i="1" r="BB96"/>
  <c i="6" r="F35"/>
  <c i="1" r="BB101"/>
  <c i="10" r="J30"/>
  <c i="1" r="AG106"/>
  <c i="3" r="F39"/>
  <c i="1" r="BD97"/>
  <c i="4" r="F38"/>
  <c i="1" r="BC98"/>
  <c i="5" r="F36"/>
  <c i="1" r="BA99"/>
  <c i="7" r="F37"/>
  <c i="1" r="BB102"/>
  <c i="8" r="J36"/>
  <c i="1" r="AW103"/>
  <c i="9" r="J36"/>
  <c i="1" r="AW104"/>
  <c i="11" r="F36"/>
  <c i="1" r="BA107"/>
  <c i="8" r="F36"/>
  <c i="1" r="BA103"/>
  <c i="13" r="F37"/>
  <c i="1" r="BB109"/>
  <c i="14" r="F35"/>
  <c i="1" r="BB110"/>
  <c i="3" r="F37"/>
  <c i="1" r="BB97"/>
  <c i="4" r="J36"/>
  <c i="1" r="AW98"/>
  <c i="10" r="J34"/>
  <c i="1" r="AW106"/>
  <c i="2" r="J34"/>
  <c i="1" r="AW96"/>
  <c i="3" r="J36"/>
  <c i="1" r="AW97"/>
  <c i="4" r="F36"/>
  <c i="1" r="BA98"/>
  <c i="5" r="F37"/>
  <c i="1" r="BB99"/>
  <c i="6" r="J34"/>
  <c i="1" r="AW101"/>
  <c i="8" r="F39"/>
  <c i="1" r="BD103"/>
  <c i="9" r="F36"/>
  <c i="1" r="BA104"/>
  <c i="11" r="F38"/>
  <c i="1" r="BC107"/>
  <c i="12" r="F38"/>
  <c i="1" r="BC108"/>
  <c i="13" r="F38"/>
  <c i="1" r="BC109"/>
  <c i="14" r="F37"/>
  <c i="1" r="BD110"/>
  <c i="3" r="F36"/>
  <c i="1" r="BA97"/>
  <c i="3" r="F38"/>
  <c i="1" r="BC97"/>
  <c i="4" r="F37"/>
  <c i="1" r="BB98"/>
  <c i="5" r="F38"/>
  <c i="1" r="BC99"/>
  <c i="6" r="F34"/>
  <c i="1" r="BA101"/>
  <c i="7" r="F38"/>
  <c i="1" r="BC102"/>
  <c i="8" r="F37"/>
  <c i="1" r="BB103"/>
  <c i="8" r="J32"/>
  <c i="1" r="AG103"/>
  <c i="9" r="F38"/>
  <c i="1" r="BC104"/>
  <c i="10" r="F37"/>
  <c i="1" r="BD106"/>
  <c i="13" r="F39"/>
  <c i="1" r="BD109"/>
  <c i="14" r="F34"/>
  <c i="1" r="BA110"/>
  <c i="11" r="J36"/>
  <c i="1" r="AW107"/>
  <c i="12" r="J32"/>
  <c i="1" r="AG108"/>
  <c i="2" r="F36"/>
  <c i="1" r="BC96"/>
  <c i="4" r="F39"/>
  <c i="1" r="BD98"/>
  <c i="5" r="F39"/>
  <c i="1" r="BD99"/>
  <c i="11" r="F39"/>
  <c i="1" r="BD107"/>
  <c i="12" r="F36"/>
  <c i="1" r="BA108"/>
  <c i="2" r="F37"/>
  <c i="1" r="BD96"/>
  <c i="5" r="J32"/>
  <c i="1" r="AG99"/>
  <c i="5" l="1" r="J98"/>
  <c i="8" r="J98"/>
  <c i="12" r="J98"/>
  <c i="10" r="J96"/>
  <c i="14" r="J122"/>
  <c r="J99"/>
  <c r="BK120"/>
  <c r="J120"/>
  <c r="J97"/>
  <c i="4" r="J32"/>
  <c i="1" r="AG98"/>
  <c i="7" r="J32"/>
  <c i="1" r="AG102"/>
  <c i="11" r="J32"/>
  <c i="1" r="AG107"/>
  <c i="13" r="J32"/>
  <c i="1" r="AG109"/>
  <c r="BA95"/>
  <c r="BD95"/>
  <c i="5" r="F35"/>
  <c i="1" r="AZ99"/>
  <c i="11" r="J35"/>
  <c i="1" r="AV107"/>
  <c r="AT107"/>
  <c i="10" r="F33"/>
  <c i="1" r="AZ106"/>
  <c i="13" r="J35"/>
  <c i="1" r="AV109"/>
  <c r="AT109"/>
  <c r="BB100"/>
  <c r="AX100"/>
  <c r="BB105"/>
  <c r="AX105"/>
  <c i="3" r="F35"/>
  <c i="1" r="AZ97"/>
  <c i="8" r="J35"/>
  <c i="1" r="AV103"/>
  <c r="AT103"/>
  <c i="6" r="J30"/>
  <c i="1" r="AG101"/>
  <c i="2" r="J30"/>
  <c i="1" r="AG96"/>
  <c i="9" r="J32"/>
  <c i="1" r="AG104"/>
  <c r="BB95"/>
  <c r="BB94"/>
  <c r="AX94"/>
  <c r="BA100"/>
  <c r="AW100"/>
  <c i="5" r="J35"/>
  <c i="1" r="AV99"/>
  <c r="AT99"/>
  <c i="12" r="F35"/>
  <c i="1" r="AZ108"/>
  <c i="14" r="J33"/>
  <c i="1" r="AV110"/>
  <c r="AT110"/>
  <c r="BC105"/>
  <c r="AY105"/>
  <c i="4" r="F35"/>
  <c i="1" r="AZ98"/>
  <c i="6" r="J33"/>
  <c i="1" r="AV101"/>
  <c r="AT101"/>
  <c i="6" r="F33"/>
  <c i="1" r="AZ101"/>
  <c i="12" r="J35"/>
  <c i="1" r="AV108"/>
  <c r="AT108"/>
  <c i="3" r="J32"/>
  <c i="1" r="AG97"/>
  <c r="AU95"/>
  <c r="BC100"/>
  <c r="AY100"/>
  <c i="8" r="F35"/>
  <c i="1" r="AZ103"/>
  <c i="14" r="F33"/>
  <c i="1" r="AZ110"/>
  <c i="13" r="F35"/>
  <c i="1" r="AZ109"/>
  <c i="3" r="J35"/>
  <c i="1" r="AV97"/>
  <c r="AT97"/>
  <c i="7" r="F35"/>
  <c i="1" r="AZ102"/>
  <c i="11" r="F35"/>
  <c i="1" r="AZ107"/>
  <c r="AU100"/>
  <c r="AU105"/>
  <c i="2" r="F33"/>
  <c i="1" r="AZ96"/>
  <c i="9" r="F35"/>
  <c i="1" r="AZ104"/>
  <c r="BC95"/>
  <c r="BC94"/>
  <c r="W35"/>
  <c i="4" r="J35"/>
  <c i="1" r="AV98"/>
  <c r="AT98"/>
  <c i="9" r="J35"/>
  <c i="1" r="AV104"/>
  <c r="AT104"/>
  <c r="BA105"/>
  <c r="AW105"/>
  <c i="2" r="J33"/>
  <c i="1" r="AV96"/>
  <c r="AT96"/>
  <c r="BD100"/>
  <c r="BD105"/>
  <c i="7" r="J35"/>
  <c i="1" r="AV102"/>
  <c r="AT102"/>
  <c i="10" r="J33"/>
  <c i="1" r="AV106"/>
  <c r="AT106"/>
  <c i="2" l="1" r="J39"/>
  <c i="6" r="J39"/>
  <c i="13" r="J41"/>
  <c i="7" r="J41"/>
  <c i="11" r="J41"/>
  <c i="3" r="J41"/>
  <c i="4" r="J41"/>
  <c i="9" r="J41"/>
  <c i="10" r="J39"/>
  <c i="12" r="J41"/>
  <c i="8" r="J41"/>
  <c i="14" r="BK119"/>
  <c r="J119"/>
  <c r="J96"/>
  <c i="5" r="J41"/>
  <c i="1" r="AN106"/>
  <c r="AN103"/>
  <c r="AN108"/>
  <c r="AN99"/>
  <c r="AN98"/>
  <c r="AN102"/>
  <c r="AN107"/>
  <c r="AN109"/>
  <c r="BA94"/>
  <c r="AW94"/>
  <c r="AK33"/>
  <c r="BD94"/>
  <c r="W36"/>
  <c r="AN101"/>
  <c r="AN96"/>
  <c r="AN104"/>
  <c r="AN97"/>
  <c r="AU94"/>
  <c r="AZ95"/>
  <c r="AZ105"/>
  <c r="AV105"/>
  <c r="AT105"/>
  <c r="AY95"/>
  <c r="AG100"/>
  <c r="AG95"/>
  <c r="AG105"/>
  <c r="AN105"/>
  <c r="AX95"/>
  <c r="AY94"/>
  <c r="W34"/>
  <c r="AZ100"/>
  <c r="AV100"/>
  <c r="AT100"/>
  <c r="AW95"/>
  <c l="1" r="AZ94"/>
  <c r="AN100"/>
  <c r="AV95"/>
  <c r="AT95"/>
  <c r="AN95"/>
  <c i="14" r="J30"/>
  <c i="1" r="AG110"/>
  <c r="AN110"/>
  <c r="W33"/>
  <c i="14" l="1" r="J39"/>
  <c i="1" r="AG94"/>
  <c r="AG116"/>
  <c r="AV116"/>
  <c r="BY116"/>
  <c r="AV94"/>
  <c l="1" r="CD116"/>
  <c r="AG115"/>
  <c r="CD115"/>
  <c r="AT94"/>
  <c r="AG113"/>
  <c r="AV113"/>
  <c r="BY113"/>
  <c r="AN116"/>
  <c r="AK26"/>
  <c r="AG114"/>
  <c r="CD114"/>
  <c l="1" r="AN94"/>
  <c r="CD113"/>
  <c r="W32"/>
  <c r="AG112"/>
  <c r="AK27"/>
  <c r="AV115"/>
  <c r="BY115"/>
  <c r="AV114"/>
  <c r="BY114"/>
  <c r="AN113"/>
  <c l="1" r="AK32"/>
  <c r="AK29"/>
  <c r="AN115"/>
  <c r="AN114"/>
  <c r="AG118"/>
  <c l="1" r="AK38"/>
  <c r="AN112"/>
  <c r="AN11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<sst xmlns="http://schemas.openxmlformats.org/spreadsheetml/2006/main">
  <si>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</si>
  <si>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</si>
  <si>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</si>
  <si>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</si>
  <si>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</si>
  <si>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{c220112d-db96-4cb9-9304-7c41fa9deaf8}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</si>
  <si>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</si>
  <si>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</si>
  <si>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</si>
  <si>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</si>
  <si>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</si>
  <si>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</si>
  <si>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</si>
  <si>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</si>
  <si>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117-3086-19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</si>
  <si>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</si>
  <si>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</si>
  <si>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Větrolamy VN2, VN3 a VN4 v k.ú. Dyjákovice</t>
  </si>
  <si>
    <t>KSO:</t>
  </si>
  <si>
    <t>CC-CZ:</t>
  </si>
  <si>
    <t>Místo:</t>
  </si>
  <si>
    <t>Dyjákovice</t>
  </si>
  <si>
    <t>Datum:</t>
  </si>
  <si>
    <t>23. 11. 2019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</si>
  <si>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</si>
  <si>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</si>
  <si>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</si>
  <si>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</si>
  <si>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</si>
  <si>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</si>
  <si>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</si>
  <si>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</si>
  <si>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</si>
  <si>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</si>
  <si>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</si>
  <si>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</si>
  <si>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Agroprojekt PSO s.r.o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</si>
  <si>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</si>
  <si>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</si>
  <si>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</si>
  <si>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</si>
  <si>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</si>
  <si>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</si>
  <si>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</si>
  <si>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</si>
  <si>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</si>
  <si>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</si>
  <si>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</si>
  <si>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</si>
  <si>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</si>
  <si>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</si>
  <si>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</si>
  <si>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</si>
  <si>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</si>
  <si>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</si>
  <si>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</si>
  <si>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</si>
  <si>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</si>
  <si>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</si>
  <si>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</si>
  <si>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</si>
  <si>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</si>
  <si>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</si>
  <si>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</si>
  <si>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</si>
  <si>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</si>
  <si>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</si>
  <si>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</si>
  <si>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</si>
  <si>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</si>
  <si>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</si>
  <si>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</si>
  <si>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</si>
  <si>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</si>
  <si>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</si>
  <si>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</si>
  <si>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</si>
  <si>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</si>
  <si>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</si>
  <si>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</si>
  <si>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</si>
  <si>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</si>
  <si>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</si>
  <si>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</si>
  <si>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SO-1</t>
  </si>
  <si>
    <t>Větrolam VN2</t>
  </si>
  <si>
    <t>STA</t>
  </si>
  <si>
    <t>1</t>
  </si>
  <si>
    <t>{c700c5e8-a5a2-46f0-93f7-3256f46f6502}</t>
  </si>
  <si>
    <t>823 2</t>
  </si>
  <si>
    <t>2</t>
  </si>
  <si>
    <t>/</t>
  </si>
  <si>
    <t>Soupis</t>
  </si>
  <si>
    <t>###NOINSERT###</t>
  </si>
  <si>
    <t>SO-11</t>
  </si>
  <si>
    <t>VN2 (1. rok pěstební péče)</t>
  </si>
  <si>
    <t>{c1b5836b-9500-46b4-bb5d-a2e8323b72a0}</t>
  </si>
  <si>
    <t>SO-12</t>
  </si>
  <si>
    <t>VN2 (2. rok pěstební péče)</t>
  </si>
  <si>
    <t>{a52ebd73-817f-42e8-9705-861fbe9f9a77}</t>
  </si>
  <si>
    <t>SO-13</t>
  </si>
  <si>
    <t>VN2 (3. rok pěstební péče)</t>
  </si>
  <si>
    <t>{ddd7075a-d892-4751-ad05-d08b7ee23141}</t>
  </si>
  <si>
    <t>SO-2</t>
  </si>
  <si>
    <t>Větrolam VN3</t>
  </si>
  <si>
    <t>{b92991f4-13fc-4839-9abd-c873a0f19217}</t>
  </si>
  <si>
    <t>SO-21</t>
  </si>
  <si>
    <t>VN3 (1. rok pěstební péče)</t>
  </si>
  <si>
    <t>{cf15c5f7-27e1-4553-95d3-91c53481b20c}</t>
  </si>
  <si>
    <t>SO-22</t>
  </si>
  <si>
    <t>VN3 (2. rok pěstební péče)</t>
  </si>
  <si>
    <t>{dfb8ad3c-fd57-48fd-80ce-ac2bf8f17dcf}</t>
  </si>
  <si>
    <t>SO-23</t>
  </si>
  <si>
    <t>VN3 (3. rok pěstební péče)</t>
  </si>
  <si>
    <t>{c018d2d3-183c-4c41-9ab7-6ccf84417709}</t>
  </si>
  <si>
    <t>SO-3</t>
  </si>
  <si>
    <t>Větrolam VN4</t>
  </si>
  <si>
    <t>{75c73ece-a2a9-4c55-aba7-1275f0d5ba6b}</t>
  </si>
  <si>
    <t>SO-31</t>
  </si>
  <si>
    <t>VN4 (1. rok pěstební péče)</t>
  </si>
  <si>
    <t>{c95502ea-c692-40ef-a398-ace2baec6cb0}</t>
  </si>
  <si>
    <t>SO-32</t>
  </si>
  <si>
    <t>VN4 (2. rok pěstební péče)</t>
  </si>
  <si>
    <t>{ce468bc4-020b-4f97-9424-4fb6e6cc1c05}</t>
  </si>
  <si>
    <t>SO-33</t>
  </si>
  <si>
    <t>VN4 (3. rok pěstební péče)</t>
  </si>
  <si>
    <t>{84c4849e-c362-4a5a-921a-b246783672c1}</t>
  </si>
  <si>
    <t>SO-1, SO-2, SO-3</t>
  </si>
  <si>
    <t>Vedlejší rozpočtové náklady</t>
  </si>
  <si>
    <t>{61c2edb6-f651-46c9-a13e-ba80a75b4680}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</si>
  <si>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</si>
  <si>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</si>
  <si>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</si>
  <si>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</si>
  <si>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</si>
  <si>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</si>
  <si>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</si>
  <si>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</si>
  <si>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</si>
  <si>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</si>
  <si>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</si>
  <si>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SO-1 - Větrolam VN2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</si>
  <si>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</si>
  <si>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</si>
  <si>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</si>
  <si>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</si>
  <si>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</si>
  <si>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</si>
  <si>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</si>
  <si>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</si>
  <si>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</si>
  <si>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</si>
  <si>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</si>
  <si>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</si>
  <si>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</si>
  <si>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</si>
  <si>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</si>
  <si>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</si>
  <si>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</si>
  <si>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</si>
  <si>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</si>
  <si>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111151231</t>
  </si>
  <si>
    <t>Pokosení trávníku lučního plochy do 10000 m2 s odvozem do 20 km v rovině a svahu do 1:5</t>
  </si>
  <si>
    <t>m2</t>
  </si>
  <si>
    <t>4</t>
  </si>
  <si>
    <t>ROZPOCET</t>
  </si>
  <si>
    <t>-1480371784</t>
  </si>
  <si>
    <t>PP</t>
  </si>
  <si>
    <t>Pokosení trávníku při souvislé ploše přes 1000 do 10000 m2 lučního v rovině nebo svahu do 1:5</t>
  </si>
  <si>
    <t>184802111</t>
  </si>
  <si>
    <t>Chemické odplevelení před založením kultury nad 20 m2 postřikem na široko v rovině a svahu do 1:5</t>
  </si>
  <si>
    <t>606112261</t>
  </si>
  <si>
    <t xml:space="preserve">Chemické odplevelení půdy před založením kultury, trávníku nebo zpevněných ploch  o výměře jednotlivě přes 20 m2 v rovině nebo na svahu do 1:5 postřikem na široko</t>
  </si>
  <si>
    <t>VV</t>
  </si>
  <si>
    <t>19015-322</t>
  </si>
  <si>
    <t>3</t>
  </si>
  <si>
    <t>183403112</t>
  </si>
  <si>
    <t>Obdělání půdy oráním na hloubku do 0,2 m v rovině a svahu do 1:5</t>
  </si>
  <si>
    <t>-327092613</t>
  </si>
  <si>
    <t xml:space="preserve">Obdělání půdy  oráním hl. přes 100 do 200 mm v rovině nebo na svahu do 1:5</t>
  </si>
  <si>
    <t>183403151</t>
  </si>
  <si>
    <t>Obdělání půdy smykováním v rovině a svahu do 1:5</t>
  </si>
  <si>
    <t>927806858</t>
  </si>
  <si>
    <t xml:space="preserve">Obdělání půdy  smykováním v rovině nebo na svahu do 1:5</t>
  </si>
  <si>
    <t>5</t>
  </si>
  <si>
    <t>183403152</t>
  </si>
  <si>
    <t>Obdělání půdy vláčením v rovině a svahu do 1:5</t>
  </si>
  <si>
    <t>1901963798</t>
  </si>
  <si>
    <t xml:space="preserve">Obdělání půdy  vláčením v rovině nebo na svahu do 1:5</t>
  </si>
  <si>
    <t>6</t>
  </si>
  <si>
    <t>181451121</t>
  </si>
  <si>
    <t>Založení lučního trávníku výsevem plochy přes 1000 m2 v rovině a ve svahu do 1:5</t>
  </si>
  <si>
    <t>-899553973</t>
  </si>
  <si>
    <t>Založení trávníku na půdě předem připravené plochy přes 1000 m2 výsevem včetně utažení lučního v rovině nebo na svahu do 1:5</t>
  </si>
  <si>
    <t>13761</t>
  </si>
  <si>
    <t>7</t>
  </si>
  <si>
    <t>M</t>
  </si>
  <si>
    <t>00572472</t>
  </si>
  <si>
    <t>osivo směs travní krajinná-rovinná</t>
  </si>
  <si>
    <t>kg</t>
  </si>
  <si>
    <t>8</t>
  </si>
  <si>
    <t>571223258</t>
  </si>
  <si>
    <t>13761/100*2,5</t>
  </si>
  <si>
    <t>111151231.1</t>
  </si>
  <si>
    <t>-1770722486</t>
  </si>
  <si>
    <t>13761+322</t>
  </si>
  <si>
    <t>9</t>
  </si>
  <si>
    <t>183101114</t>
  </si>
  <si>
    <t>Hloubení jamek bez výměny půdy zeminy tř 1 až 4 objem do 0,125 m3 v rovině a svahu do 1:5</t>
  </si>
  <si>
    <t>kus</t>
  </si>
  <si>
    <t>-2163287</t>
  </si>
  <si>
    <t xml:space="preserve">Hloubení jamek pro vysazování rostlin v zemině tř.1 až 4 bez výměny půdy  v rovině nebo na svahu do 1:5, objemu přes 0,05 do 0,125 m3</t>
  </si>
  <si>
    <t>"stromy" 920</t>
  </si>
  <si>
    <t>10</t>
  </si>
  <si>
    <t>183101113</t>
  </si>
  <si>
    <t>Hloubení jamek bez výměny půdy zeminy tř 1 až 4 objem do 0,05 m3 v rovině a svahu do 1:5</t>
  </si>
  <si>
    <t>1858359969</t>
  </si>
  <si>
    <t xml:space="preserve">Hloubení jamek pro vysazování rostlin v zemině tř.1 až 4 bez výměny půdy  v rovině nebo na svahu do 1:5, objemu přes 0,02 do 0,05 m3</t>
  </si>
  <si>
    <t>"Keře a stromovité keře, keře" 470+5560+940</t>
  </si>
  <si>
    <t>11</t>
  </si>
  <si>
    <t>185802114</t>
  </si>
  <si>
    <t>Hnojení půdy umělým hnojivem k jednotlivým rostlinám v rovině a svahu do 1:5</t>
  </si>
  <si>
    <t>t</t>
  </si>
  <si>
    <t>1959583233</t>
  </si>
  <si>
    <t xml:space="preserve">Hnojení půdy nebo trávníku  v rovině nebo na svahu do 1:5 umělým hnojivem s rozdělením k jednotlivým rostlinám</t>
  </si>
  <si>
    <t>7890*50/1000000</t>
  </si>
  <si>
    <t>12</t>
  </si>
  <si>
    <t>25191155_D</t>
  </si>
  <si>
    <t>hnojivo průmyslové</t>
  </si>
  <si>
    <t>697440111</t>
  </si>
  <si>
    <t>7890*50/1000</t>
  </si>
  <si>
    <t>13</t>
  </si>
  <si>
    <t>185802113</t>
  </si>
  <si>
    <t>Hnojení půdy umělým hnojivem na široko v rovině a svahu do 1:5;(aplikace kondicionéru viz. TZ)</t>
  </si>
  <si>
    <t>814052123</t>
  </si>
  <si>
    <t xml:space="preserve">Hnojení půdy nebo trávníku  v rovině nebo na svahu do 1:5 umělým hnojivem na široko</t>
  </si>
  <si>
    <t>"100g/m2" (4933)*0,0001</t>
  </si>
  <si>
    <t>14</t>
  </si>
  <si>
    <t>251111110</t>
  </si>
  <si>
    <t>půdní kondicionér na bázi silkátových koloidů (aplikace půdního kondicionéru viz. TZ)</t>
  </si>
  <si>
    <t>-1253736457</t>
  </si>
  <si>
    <t>půdní kondicionér na bázi silkátových koloidů</t>
  </si>
  <si>
    <t>"100g/m2" (4933)*0,0001*1000</t>
  </si>
  <si>
    <t>184102111</t>
  </si>
  <si>
    <t>Výsadba dřeviny s balem D do 0,2 m do jamky se zalitím v rovině a svahu do 1:5</t>
  </si>
  <si>
    <t>-1707351740</t>
  </si>
  <si>
    <t xml:space="preserve">Výsadba dřeviny s balem do předem vyhloubené jamky se zalitím  v rovině nebo na svahu do 1:5, při průměru balu přes 100 do 200 mm</t>
  </si>
  <si>
    <t>"stromy listnaté do skupin; keře a stromovité keře" 920+470</t>
  </si>
  <si>
    <t>16</t>
  </si>
  <si>
    <t>184102110</t>
  </si>
  <si>
    <t>Výsadba dřeviny s balem D do 0,1 m do jamky se zalitím v rovině a svahu do 1:5</t>
  </si>
  <si>
    <t>-817513271</t>
  </si>
  <si>
    <t xml:space="preserve">Výsadba dřeviny s balem do předem vyhloubené jamky se zalitím  v rovině nebo na svahu do 1:5, při průměru balu do 100 mm</t>
  </si>
  <si>
    <t>"keře podsadbové a keře výplňové" 5560+940</t>
  </si>
  <si>
    <t>17</t>
  </si>
  <si>
    <t>0265117DD</t>
  </si>
  <si>
    <t>Acer platanoides (javor mléč); 150 - 200 cm; ZB</t>
  </si>
  <si>
    <t>393294349</t>
  </si>
  <si>
    <t>18</t>
  </si>
  <si>
    <t>0265118DD</t>
  </si>
  <si>
    <t>Carpinus betulus (habr obecný); 150 - 200 cm; ZB</t>
  </si>
  <si>
    <t>-229768096</t>
  </si>
  <si>
    <t>19</t>
  </si>
  <si>
    <t>0265119DD</t>
  </si>
  <si>
    <t>Prunus avium (třešeň ptačí); 150 - 200 cm; ZB</t>
  </si>
  <si>
    <t>451739558</t>
  </si>
  <si>
    <t>20</t>
  </si>
  <si>
    <t>0265120DD</t>
  </si>
  <si>
    <t>Quercus petraea (dub zimní); 150 - 200 cm; ZB</t>
  </si>
  <si>
    <t>-335454963</t>
  </si>
  <si>
    <t>0265122DD</t>
  </si>
  <si>
    <t>Sorbus torminalis (jeřáb břek); 150 - 200 cm; ZB</t>
  </si>
  <si>
    <t>19664409</t>
  </si>
  <si>
    <t>22</t>
  </si>
  <si>
    <t>0265123DD</t>
  </si>
  <si>
    <t>Tilia cordata (lípa malolistá); 150 - 200 cm; ZB</t>
  </si>
  <si>
    <t>-107933805</t>
  </si>
  <si>
    <t>23</t>
  </si>
  <si>
    <t>0265217_D</t>
  </si>
  <si>
    <t>Acer campestre (javor babyka); 81-120 cm; KK</t>
  </si>
  <si>
    <t>1047813360</t>
  </si>
  <si>
    <t>24</t>
  </si>
  <si>
    <t>0265125_D</t>
  </si>
  <si>
    <t>Crataegus monogyna (hloh jednosemenný); 81-120 cm; KK</t>
  </si>
  <si>
    <t>1029030302</t>
  </si>
  <si>
    <t>25</t>
  </si>
  <si>
    <t>0265230_D</t>
  </si>
  <si>
    <t>Prunus mahaleb (mahalebka obecná); 81-120 cm; KK</t>
  </si>
  <si>
    <t>-2109389514</t>
  </si>
  <si>
    <t>26</t>
  </si>
  <si>
    <t>0265231_D</t>
  </si>
  <si>
    <t>Rhamnus cathartica (řešetlák počistivý); 81-120 cm; KK</t>
  </si>
  <si>
    <t>805356705</t>
  </si>
  <si>
    <t>27</t>
  </si>
  <si>
    <t>0265111_D</t>
  </si>
  <si>
    <t>Cornus sanguinea (svída obecná); 40-60 cm; KK</t>
  </si>
  <si>
    <t>1830622327</t>
  </si>
  <si>
    <t>Cornus sanguinea (svída obecná); 60 - 120 cm; KK</t>
  </si>
  <si>
    <t>28</t>
  </si>
  <si>
    <t>0265113_D</t>
  </si>
  <si>
    <t>Ligustrum vulgare (ptačí zob); 40-60 cm; KK</t>
  </si>
  <si>
    <t>-2070211378</t>
  </si>
  <si>
    <t>29</t>
  </si>
  <si>
    <t>0265132_D</t>
  </si>
  <si>
    <t>Lonicera xylosteum (zimolez obecný); 40-60 cm; KK</t>
  </si>
  <si>
    <t>1757150433</t>
  </si>
  <si>
    <t>30</t>
  </si>
  <si>
    <t>0265127_D</t>
  </si>
  <si>
    <t>Prunus spinosa (trnka obecná); 40-60 cm; KK</t>
  </si>
  <si>
    <t>-480818418</t>
  </si>
  <si>
    <t>600+220</t>
  </si>
  <si>
    <t>31</t>
  </si>
  <si>
    <t>0265140_D</t>
  </si>
  <si>
    <t>Salix purpurea (vrba nachová); 40-60 cm; KK</t>
  </si>
  <si>
    <t>-376131214</t>
  </si>
  <si>
    <t>32</t>
  </si>
  <si>
    <t>0265114_D</t>
  </si>
  <si>
    <t>Rosa canina (růže šípková); 40-60 cm; KK</t>
  </si>
  <si>
    <t>-2027199810</t>
  </si>
  <si>
    <t>33</t>
  </si>
  <si>
    <t>0265126_D</t>
  </si>
  <si>
    <t>Corylus avellana (líska obecná); 40-60 cm; KK</t>
  </si>
  <si>
    <t>1764856530</t>
  </si>
  <si>
    <t>34</t>
  </si>
  <si>
    <t>0265133_D</t>
  </si>
  <si>
    <t>Viburnum lantana (kalina tušalaj); 40-60 cm; KK</t>
  </si>
  <si>
    <t>440666274</t>
  </si>
  <si>
    <t>35</t>
  </si>
  <si>
    <t>184215122</t>
  </si>
  <si>
    <t>Ukotvení kmene dřevin dvěma kůly D do 0,1 m délky do 2 m</t>
  </si>
  <si>
    <t>1708390243</t>
  </si>
  <si>
    <t>Ukotvení dřeviny kůly dvěma kůly, délky přes 1 do 2 m</t>
  </si>
  <si>
    <t>36</t>
  </si>
  <si>
    <t>184807912</t>
  </si>
  <si>
    <t>Kůl l 1,5 m D 40 až 60 mm k sazenici 1 až 3 leté</t>
  </si>
  <si>
    <t>-226540939</t>
  </si>
  <si>
    <t>Dodání a osazení kůlu k sazenici délky 1,5 m, průměru od 40 do 60 mm, s upevněním sazenice ke kůlu motouzem, sazenice1 až 3 leté</t>
  </si>
  <si>
    <t>"jen stromy do skupin" 920*2</t>
  </si>
  <si>
    <t>37</t>
  </si>
  <si>
    <t>184813121</t>
  </si>
  <si>
    <t>Ochrana dřevin před okusem mechanicky pletivem v rovině a svahu do 1:5</t>
  </si>
  <si>
    <t>207688978</t>
  </si>
  <si>
    <t>Ochrana dřevin před okusem zvěří mechanicky v rovině nebo ve svahu do 1:5, pletivem, výšky do 2 m</t>
  </si>
  <si>
    <t>38</t>
  </si>
  <si>
    <t>184813134</t>
  </si>
  <si>
    <t>Ochrana listnatých dřevin přes 70 cm před okusem chemickým nátěrem v rovině a svahu do 1:5, včetně přípravku</t>
  </si>
  <si>
    <t>100 kus</t>
  </si>
  <si>
    <t>-782048462</t>
  </si>
  <si>
    <t>Ochrana dřevin před okusem zvěří chemicky nátěrem, v rovině nebo ve svahu do 1:5 listnatých, výšky přes 70 cm, včetně přípravku</t>
  </si>
  <si>
    <t>"Keře a stromovité keře do skupin" (470)/100</t>
  </si>
  <si>
    <t>39</t>
  </si>
  <si>
    <t>184813133</t>
  </si>
  <si>
    <t>Ochrana listnatých dřevin do 70 cm před okusem chemickým nátěrem v rovině a svahu do 1:5, včetně přípravku</t>
  </si>
  <si>
    <t>-887645234</t>
  </si>
  <si>
    <t>Ochrana dřevin před okusem zvěří chemicky nátěrem, v rovině nebo ve svahu do 1:5 listnatých, výšky do 70 cm, včetně přípravku</t>
  </si>
  <si>
    <t>"Keře"(5560+940)/100</t>
  </si>
  <si>
    <t>40</t>
  </si>
  <si>
    <t>184911421</t>
  </si>
  <si>
    <t>Mulčování rostlin kůrou tl. do 0,1 m v rovině a svahu do 1:5</t>
  </si>
  <si>
    <t>1695987033</t>
  </si>
  <si>
    <t>Mulčování vysazených rostlin mulčovací kůrou, tl. do 100 mm v rovině nebo na svahu do 1:5</t>
  </si>
  <si>
    <t>41</t>
  </si>
  <si>
    <t>103911001_D</t>
  </si>
  <si>
    <t>štěpka mulčovací VL</t>
  </si>
  <si>
    <t>m3</t>
  </si>
  <si>
    <t>621076806</t>
  </si>
  <si>
    <t xml:space="preserve">štěpka mulčovací VL </t>
  </si>
  <si>
    <t>4933/10</t>
  </si>
  <si>
    <t>493,3*1,03 'Přepočtené koeficientem množství</t>
  </si>
  <si>
    <t>42</t>
  </si>
  <si>
    <t>185804312</t>
  </si>
  <si>
    <t>Zalití rostlin vodou plocha přes 20 m2</t>
  </si>
  <si>
    <t>311739295</t>
  </si>
  <si>
    <t>Zalití rostlin vodou plochy záhonů jednotlivě přes 20 m2</t>
  </si>
  <si>
    <t>"soliterní stromy 30l, stromy 15l a keře 5l (2x)" (0*0,03+(950+470)*0,015+(5560+940)*0,005)*2</t>
  </si>
  <si>
    <t>43</t>
  </si>
  <si>
    <t>185851121</t>
  </si>
  <si>
    <t>Dovoz vody pro zálivku rostlin za vzdálenost do 1000 m</t>
  </si>
  <si>
    <t>-1275024371</t>
  </si>
  <si>
    <t>Dovoz vody pro zálivku rostlin na vzdálenost do 1000 m</t>
  </si>
  <si>
    <t>107,6</t>
  </si>
  <si>
    <t>44</t>
  </si>
  <si>
    <t>185851129</t>
  </si>
  <si>
    <t>Příplatek k dovozu vody pro zálivku rostlin do 1000 m ZKD 1000 m</t>
  </si>
  <si>
    <t>581871344</t>
  </si>
  <si>
    <t>Dovoz vody pro zálivku rostlin Příplatek k ceně za každých dalších i započatých 1000 m</t>
  </si>
  <si>
    <t>"+ 4km" 4*107,6</t>
  </si>
  <si>
    <t>45</t>
  </si>
  <si>
    <t>348951250</t>
  </si>
  <si>
    <t>Oplocení lesnické v 1,6 m s drátěným pletivem</t>
  </si>
  <si>
    <t>m</t>
  </si>
  <si>
    <t>-435461854</t>
  </si>
  <si>
    <t xml:space="preserve">Oplocení lesních kultur dřevěnými kůly hoblovanými průměr do 120 mm, bez impregnace, v osové vzdálenosti 3 m, v oplocení výšky 1,6 m, s drátěným pletivem </t>
  </si>
  <si>
    <t>2577</t>
  </si>
  <si>
    <t>46</t>
  </si>
  <si>
    <t>348952262</t>
  </si>
  <si>
    <t>Vrata z plotových tyček v 1,5 m plochy nad 2 do 10 m2; včetně oboustranného přelezu</t>
  </si>
  <si>
    <t>-1157393431</t>
  </si>
  <si>
    <t xml:space="preserve">Oplocení lesních kultur dřevěnými kůly  vrata z plotových tyček, výšky 1,5 m, plochy přes 2 do 10 m2</t>
  </si>
  <si>
    <t>"14ks bran šířky cca 4m" 4*14</t>
  </si>
  <si>
    <t>47</t>
  </si>
  <si>
    <t>998231311</t>
  </si>
  <si>
    <t>Přesun hmot pro sadovnické a krajinářské úpravy vodorovně do 5000 m</t>
  </si>
  <si>
    <t>57830402</t>
  </si>
  <si>
    <t>Přesun hmot pro sadovnické a krajinářské úpravy - strojně dopravní vzdálenost do 5000 m</t>
  </si>
  <si>
    <t>Soupis:</t>
  </si>
  <si>
    <t>SO-11 - VN2 (1. rok pěstební péče)</t>
  </si>
  <si>
    <t>184808211</t>
  </si>
  <si>
    <t>Ochrana sazenic proti škodám zvěří nátěrem nebo postřikem</t>
  </si>
  <si>
    <t>3419165</t>
  </si>
  <si>
    <t>Ochrana sazenic proti škodám zvěří nátěrem nebo postřikem ochranným prostředkem</t>
  </si>
  <si>
    <t>"1x ročně" 470+5560+940</t>
  </si>
  <si>
    <t>184911111</t>
  </si>
  <si>
    <t>Znovuuvázání dřeviny ke kůlům (+ kontrola chrániček a oplocenky)</t>
  </si>
  <si>
    <t>1011537725</t>
  </si>
  <si>
    <t>Znovuuvázání dřeviny jedním úvazkem ke stávajícímu kůlu</t>
  </si>
  <si>
    <t>"1x ročně" 920</t>
  </si>
  <si>
    <t>44995130</t>
  </si>
  <si>
    <t>(13761+322)*3</t>
  </si>
  <si>
    <t>1831246907</t>
  </si>
  <si>
    <t>"stromy 15l a keře 5l (10x)" ((920+470)*0,015+(5560+940)*0,005)*10</t>
  </si>
  <si>
    <t>1112009131</t>
  </si>
  <si>
    <t>1674911748</t>
  </si>
  <si>
    <t>"+ 4km" 4*533,5</t>
  </si>
  <si>
    <t>2140107694</t>
  </si>
  <si>
    <t>Přesun hmot pro sadovnické a krajinářské úpravy dopravní vzdálenost do 5000 m</t>
  </si>
  <si>
    <t>SO-12 - VN2 (2. rok pěstební péče)</t>
  </si>
  <si>
    <t>1758515993</t>
  </si>
  <si>
    <t>638359351</t>
  </si>
  <si>
    <t>-291067002</t>
  </si>
  <si>
    <t>(13761+322)*2</t>
  </si>
  <si>
    <t>1719601967</t>
  </si>
  <si>
    <t>"stromy 15l a keře 5l (10x)" ((920+470)*0,015+(5560+940)*0,005)*6</t>
  </si>
  <si>
    <t>520702592</t>
  </si>
  <si>
    <t>-720183880</t>
  </si>
  <si>
    <t>"+ 4km" 4*320,1</t>
  </si>
  <si>
    <t>1340592107</t>
  </si>
  <si>
    <t>SO-13 - VN2 (3. rok pěstební péče)</t>
  </si>
  <si>
    <t>987240493</t>
  </si>
  <si>
    <t>-133957778</t>
  </si>
  <si>
    <t>2061777618</t>
  </si>
  <si>
    <t>-862128737</t>
  </si>
  <si>
    <t>"stromy 15l a keře 5l (10x)" ((920+470)*0,015+(5560+940)*0,005)*2</t>
  </si>
  <si>
    <t>1787231387</t>
  </si>
  <si>
    <t>2052912402</t>
  </si>
  <si>
    <t>"+ 4km" 4*106,7</t>
  </si>
  <si>
    <t>184852311</t>
  </si>
  <si>
    <t>Řez stromu výchovný špičáků a keřových stromů výšky do 4m</t>
  </si>
  <si>
    <t>571956224</t>
  </si>
  <si>
    <t>Řez stromů prováděný lezeckou technikou výchovný špičáky a keřové stromy, výšky do 4 m</t>
  </si>
  <si>
    <t>"stromy; podle potřeby - cca 1/2 kusů" 460</t>
  </si>
  <si>
    <t>-1350948794</t>
  </si>
  <si>
    <t>SO-2 - Větrolam VN3</t>
  </si>
  <si>
    <t>-1562986897</t>
  </si>
  <si>
    <t>532069922</t>
  </si>
  <si>
    <t>33453-3076</t>
  </si>
  <si>
    <t>-868758250</t>
  </si>
  <si>
    <t>871606198</t>
  </si>
  <si>
    <t>177087640</t>
  </si>
  <si>
    <t>1496365312</t>
  </si>
  <si>
    <t>22698</t>
  </si>
  <si>
    <t>-80022489</t>
  </si>
  <si>
    <t>22698/100*2,5</t>
  </si>
  <si>
    <t>-685405603</t>
  </si>
  <si>
    <t>22698+3076</t>
  </si>
  <si>
    <t>-979534113</t>
  </si>
  <si>
    <t>"stromy" 1350+42</t>
  </si>
  <si>
    <t>240982405</t>
  </si>
  <si>
    <t>"Keře a stromovité keře, keře" 760+8440+1730</t>
  </si>
  <si>
    <t>-568457296</t>
  </si>
  <si>
    <t>12322*50/1000000</t>
  </si>
  <si>
    <t>-1429030866</t>
  </si>
  <si>
    <t>12322*50/1000</t>
  </si>
  <si>
    <t>-472247766</t>
  </si>
  <si>
    <t>"100g/m2" (7679)*0,0001</t>
  </si>
  <si>
    <t>-431106437</t>
  </si>
  <si>
    <t>"100g/m2" (7679)*0,0001*1000</t>
  </si>
  <si>
    <t>-1349400761</t>
  </si>
  <si>
    <t>"stromy soliterní, stromy listnaté do skupin; keře a stromovité keře" 42+1350+760</t>
  </si>
  <si>
    <t>969053325</t>
  </si>
  <si>
    <t>"keře podsadbové a keře výplňové" 8440+1730</t>
  </si>
  <si>
    <t>0265119DD.1</t>
  </si>
  <si>
    <t>Pyrus pyraster (hrušeň planá); 150 - 200 cm; ZB</t>
  </si>
  <si>
    <t>-1114211992</t>
  </si>
  <si>
    <t>-1242632283</t>
  </si>
  <si>
    <t>-758895009</t>
  </si>
  <si>
    <t>-1254273265</t>
  </si>
  <si>
    <t>1246678448</t>
  </si>
  <si>
    <t>-976267640</t>
  </si>
  <si>
    <t>9+110</t>
  </si>
  <si>
    <t>1008047315</t>
  </si>
  <si>
    <t>21+310</t>
  </si>
  <si>
    <t>291695654</t>
  </si>
  <si>
    <t>-1072449162</t>
  </si>
  <si>
    <t>-1690502995</t>
  </si>
  <si>
    <t>-1837665369</t>
  </si>
  <si>
    <t>-1581515878</t>
  </si>
  <si>
    <t>-1404258450</t>
  </si>
  <si>
    <t>-712330219</t>
  </si>
  <si>
    <t>-949777796</t>
  </si>
  <si>
    <t>1000+430</t>
  </si>
  <si>
    <t>-722245223</t>
  </si>
  <si>
    <t>-1765366855</t>
  </si>
  <si>
    <t>-304935570</t>
  </si>
  <si>
    <t>1577392209</t>
  </si>
  <si>
    <t>184215132</t>
  </si>
  <si>
    <t>Ukotvení kmene dřevin třemi kůly D do 0,1 m délky do 2 m včetně šesti příček</t>
  </si>
  <si>
    <t>672844836</t>
  </si>
  <si>
    <t>Ukotvení dřeviny kůly třemi kůly, délky přes 1 do 2 m</t>
  </si>
  <si>
    <t>-921788395</t>
  </si>
  <si>
    <t>232894422</t>
  </si>
  <si>
    <t>"soliterní stromy a stromy do skupin" (42*3)+(1350*2)</t>
  </si>
  <si>
    <t>184813121.1</t>
  </si>
  <si>
    <t>-1590842240</t>
  </si>
  <si>
    <t>"ochranná konstrukce opory ze tří kůlů spojených příčkami dole i nahoře" 42</t>
  </si>
  <si>
    <t>655245073</t>
  </si>
  <si>
    <t>-695511589</t>
  </si>
  <si>
    <t>"Keře a stromovité keře do skupin" (760)/100</t>
  </si>
  <si>
    <t>1463277425</t>
  </si>
  <si>
    <t>"Keře"(8440+1730)/100</t>
  </si>
  <si>
    <t>-402174081</t>
  </si>
  <si>
    <t>-1408234126</t>
  </si>
  <si>
    <t>7679/10</t>
  </si>
  <si>
    <t>767,9*1,03 'Přepočtené koeficientem množství</t>
  </si>
  <si>
    <t>-517701917</t>
  </si>
  <si>
    <t>"soliterní stromy 30l, stromy 15l a keře 5l (2x)" (42*0,03+(1350+760)*0,015+(8440+1730)*0,005)*2</t>
  </si>
  <si>
    <t>-1299053695</t>
  </si>
  <si>
    <t>167,52</t>
  </si>
  <si>
    <t>1569201037</t>
  </si>
  <si>
    <t>"+ 4km" 4*167,52</t>
  </si>
  <si>
    <t>48</t>
  </si>
  <si>
    <t>651317538</t>
  </si>
  <si>
    <t>4238</t>
  </si>
  <si>
    <t>49</t>
  </si>
  <si>
    <t>1352120819</t>
  </si>
  <si>
    <t>"28ks bran šířky cca 4m" 4*28</t>
  </si>
  <si>
    <t>50</t>
  </si>
  <si>
    <t>339905018</t>
  </si>
  <si>
    <t>SO-21 - VN3 (1. rok pěstební péče)</t>
  </si>
  <si>
    <t>-1167920427</t>
  </si>
  <si>
    <t>"1x ročně" 760+8440+1730</t>
  </si>
  <si>
    <t>236587621</t>
  </si>
  <si>
    <t>"1x ročně" 42+1350</t>
  </si>
  <si>
    <t>2005548266</t>
  </si>
  <si>
    <t>(22698+3076)*3</t>
  </si>
  <si>
    <t>732553458</t>
  </si>
  <si>
    <t>"soliterní stromy 30l, stromy 15l a keře 5l (2x)" (42*0,03+(1350+760)*0,015+(8440+1730)*0,005)*10</t>
  </si>
  <si>
    <t>Součet</t>
  </si>
  <si>
    <t>1928547589</t>
  </si>
  <si>
    <t>-1418312434</t>
  </si>
  <si>
    <t>"+ 4km" 4*837,6</t>
  </si>
  <si>
    <t>-1281514998</t>
  </si>
  <si>
    <t>SO-22 - VN3 (2. rok pěstební péče)</t>
  </si>
  <si>
    <t>296495749</t>
  </si>
  <si>
    <t>1167112366</t>
  </si>
  <si>
    <t>-1941189941</t>
  </si>
  <si>
    <t>(22698+3076)*2</t>
  </si>
  <si>
    <t>-2010408561</t>
  </si>
  <si>
    <t>"soliterní stromy 30l, stromy 15l a keře 5l (2x)" (42*0,03+(1350+760)*0,015+(8440+1730)*0,005)*6</t>
  </si>
  <si>
    <t>511724888</t>
  </si>
  <si>
    <t>-514263534</t>
  </si>
  <si>
    <t>"+ 4km" 4*502,56</t>
  </si>
  <si>
    <t>2016339719</t>
  </si>
  <si>
    <t>SO-23 - VN3 (3. rok pěstební péče)</t>
  </si>
  <si>
    <t>467333637</t>
  </si>
  <si>
    <t>1130805307</t>
  </si>
  <si>
    <t>-1312640070</t>
  </si>
  <si>
    <t>1322078830</t>
  </si>
  <si>
    <t>1158567236</t>
  </si>
  <si>
    <t>1323737159</t>
  </si>
  <si>
    <t>-2027215674</t>
  </si>
  <si>
    <t>"stromy; podle potřeby - cca 1/2 kusů" 696</t>
  </si>
  <si>
    <t>-288862302</t>
  </si>
  <si>
    <t>SO-3 - Větrolam VN4</t>
  </si>
  <si>
    <t>1176713418</t>
  </si>
  <si>
    <t>1082408406</t>
  </si>
  <si>
    <t>7897-399</t>
  </si>
  <si>
    <t>1574980683</t>
  </si>
  <si>
    <t>1120214907</t>
  </si>
  <si>
    <t>-1788492885</t>
  </si>
  <si>
    <t>-1747037796</t>
  </si>
  <si>
    <t>356665869</t>
  </si>
  <si>
    <t>5473/100*2,5</t>
  </si>
  <si>
    <t>736658395</t>
  </si>
  <si>
    <t>5473+399</t>
  </si>
  <si>
    <t>1513117103</t>
  </si>
  <si>
    <t>"stromy" 360</t>
  </si>
  <si>
    <t>407325858</t>
  </si>
  <si>
    <t>"Keře a stromovité keře, keře" 200+2240+440</t>
  </si>
  <si>
    <t>1641497689</t>
  </si>
  <si>
    <t>3240*50/1000000</t>
  </si>
  <si>
    <t>-2087588393</t>
  </si>
  <si>
    <t>3240*50/1000</t>
  </si>
  <si>
    <t>-927271330</t>
  </si>
  <si>
    <t>"100g/m2" (2025)*0,0001</t>
  </si>
  <si>
    <t>2082614076</t>
  </si>
  <si>
    <t xml:space="preserve">půdní kondicionér na bázi silkátových koloidů </t>
  </si>
  <si>
    <t>"100g/m2" (2025)*0,0001*1000</t>
  </si>
  <si>
    <t>-275705747</t>
  </si>
  <si>
    <t>"stromy listnaté do skupin; keře a stromovité keře" 360+200</t>
  </si>
  <si>
    <t>-1001854893</t>
  </si>
  <si>
    <t>1537242997</t>
  </si>
  <si>
    <t>-1535553293</t>
  </si>
  <si>
    <t>1503006763</t>
  </si>
  <si>
    <t>-950598300</t>
  </si>
  <si>
    <t>-1721711416</t>
  </si>
  <si>
    <t>1121571229</t>
  </si>
  <si>
    <t>-1911583972</t>
  </si>
  <si>
    <t>509218057</t>
  </si>
  <si>
    <t>1972761925</t>
  </si>
  <si>
    <t>1425357235</t>
  </si>
  <si>
    <t>2060465119</t>
  </si>
  <si>
    <t>-842751639</t>
  </si>
  <si>
    <t>1113353750</t>
  </si>
  <si>
    <t>-1168514836</t>
  </si>
  <si>
    <t>280+100</t>
  </si>
  <si>
    <t>92444921</t>
  </si>
  <si>
    <t>1497565231</t>
  </si>
  <si>
    <t>2112638486</t>
  </si>
  <si>
    <t>962004240</t>
  </si>
  <si>
    <t>1712958459</t>
  </si>
  <si>
    <t>-1299501209</t>
  </si>
  <si>
    <t>"jen stromy do skupin" 360*2</t>
  </si>
  <si>
    <t>186759574</t>
  </si>
  <si>
    <t>1154850980</t>
  </si>
  <si>
    <t>"Keře a stromovité keře do skupin" (200)/100</t>
  </si>
  <si>
    <t>120598646</t>
  </si>
  <si>
    <t>"Keře"(2240+440)/100</t>
  </si>
  <si>
    <t>-430806093</t>
  </si>
  <si>
    <t>-787983904</t>
  </si>
  <si>
    <t>2025/10</t>
  </si>
  <si>
    <t>202,5*1,03 'Přepočtené koeficientem množství</t>
  </si>
  <si>
    <t>-1930407955</t>
  </si>
  <si>
    <t>"soliterní stromy 30l, stromy 15l a keře 5l (2x)" (0*0,03+(360+200)*0,015+(2240+440)*0,005)*2</t>
  </si>
  <si>
    <t>1861331373</t>
  </si>
  <si>
    <t>43,7</t>
  </si>
  <si>
    <t>238807842</t>
  </si>
  <si>
    <t>1644364279</t>
  </si>
  <si>
    <t>1063</t>
  </si>
  <si>
    <t>-1592039283</t>
  </si>
  <si>
    <t>"14ks bran šířky cca 4m" 4*6</t>
  </si>
  <si>
    <t>-3332676</t>
  </si>
  <si>
    <t>SO-31 - VN4 (1. rok pěstební péče)</t>
  </si>
  <si>
    <t>772096064</t>
  </si>
  <si>
    <t>"1x ročně" 200+2240+440</t>
  </si>
  <si>
    <t>1591039105</t>
  </si>
  <si>
    <t>"1x ročně" 360</t>
  </si>
  <si>
    <t>-1355209435</t>
  </si>
  <si>
    <t>(5473+399)*3</t>
  </si>
  <si>
    <t>1282123011</t>
  </si>
  <si>
    <t>"stromy 15l a keře 5l (10x)" ((360+200)*0,015+(2240+440)*0,005)*10</t>
  </si>
  <si>
    <t>-563997181</t>
  </si>
  <si>
    <t>-1940388942</t>
  </si>
  <si>
    <t>"+ 4km" 4*218</t>
  </si>
  <si>
    <t>1506532818</t>
  </si>
  <si>
    <t>SO-32 - VN4 (2. rok pěstební péče)</t>
  </si>
  <si>
    <t>-520742410</t>
  </si>
  <si>
    <t>-496864538</t>
  </si>
  <si>
    <t>-1459915399</t>
  </si>
  <si>
    <t>(5473+399)*2</t>
  </si>
  <si>
    <t>-307675946</t>
  </si>
  <si>
    <t>"stromy 15l a keře 5l (10x)" ((360+200)*0,015+(2240+440)*0,005)*6</t>
  </si>
  <si>
    <t>2142970540</t>
  </si>
  <si>
    <t>316245209</t>
  </si>
  <si>
    <t>"+ 4km" 4*130,8</t>
  </si>
  <si>
    <t>1970518174</t>
  </si>
  <si>
    <t>SO-33 - VN4 (3. rok pěstební péče)</t>
  </si>
  <si>
    <t>682059141</t>
  </si>
  <si>
    <t>1930912115</t>
  </si>
  <si>
    <t>211134748</t>
  </si>
  <si>
    <t>1835704717</t>
  </si>
  <si>
    <t>"stromy 15l a keře 5l (10x)" ((360+200)*0,015+(2240+440)*0,005)*2</t>
  </si>
  <si>
    <t>-1959523029</t>
  </si>
  <si>
    <t>904911200</t>
  </si>
  <si>
    <t>"+ 4km" 4*43,6</t>
  </si>
  <si>
    <t>1846285107</t>
  </si>
  <si>
    <t>"stromy; podle potřeby - cca 1/2 kusů" 170</t>
  </si>
  <si>
    <t>-1581280538</t>
  </si>
  <si>
    <t>SO-1, SO-2, SO-3 - Vedlejší rozpočtové náklady</t>
  </si>
  <si>
    <t>HSV - Práce a dodávky HSV</t>
  </si>
  <si>
    <t xml:space="preserve">    VRN -  Vedlejší rozpočtové náklady</t>
  </si>
  <si>
    <t xml:space="preserve">      VRN1 -  Průzkumné, geodetické a projektové práce</t>
  </si>
  <si>
    <t>HSV</t>
  </si>
  <si>
    <t>Práce a dodávky HSV</t>
  </si>
  <si>
    <t>VRN</t>
  </si>
  <si>
    <t xml:space="preserve"> Vedlejší rozpočtové náklady</t>
  </si>
  <si>
    <t>VRN1</t>
  </si>
  <si>
    <t xml:space="preserve"> Průzkumné, geodetické a projektové práce</t>
  </si>
  <si>
    <t>011002000.1</t>
  </si>
  <si>
    <t>Průzkumné práce</t>
  </si>
  <si>
    <t>soubor</t>
  </si>
  <si>
    <t>1024</t>
  </si>
  <si>
    <t>86961258</t>
  </si>
  <si>
    <t>P</t>
  </si>
  <si>
    <t>Poznámka k položce:_x000d_
Náklady na přezkoumání podkladů objednatele o stavu inženýrských sítí na staveništi nebo dotčených stavbou i mimo území staveniště, kontrola a vytyčení jejich skutečné trasy a provedení ochranných opatření pro zabezpečení stávajících inženýrských sítí(např. chráničky, panely apod.)</t>
  </si>
  <si>
    <t>"SO-2 VN3, p.č. 6395, 6343, 6341, 6303, 6302; cca 975 m" 1</t>
  </si>
  <si>
    <t>"SO-3 VN4, p.č. 6262; cca 6,5 m" 1</t>
  </si>
  <si>
    <t>012103000.1</t>
  </si>
  <si>
    <t>Geodetické práce před výstavbou</t>
  </si>
  <si>
    <t>759652740</t>
  </si>
  <si>
    <t>Poznámka k položce:_x000d_
Zaměření před stavbou, vytyčení stavby, vytyčení lomových bodů parcel</t>
  </si>
  <si>
    <t>"SO-1 VN2; p.č. 6294, 6311, 6337; cca 2588 m" 1</t>
  </si>
  <si>
    <t>"SO-2 VN3; p.č. 6302, 6303, 6341, 6343, 6395, 6397, 6439, 6472; cca 4699 m" 1</t>
  </si>
  <si>
    <t>"SO-3 VN4; p.č. 6262; cca 1104 m" 1</t>
  </si>
  <si>
    <t>011303000</t>
  </si>
  <si>
    <t>Archeologická činnost bez rozlišení</t>
  </si>
  <si>
    <t>-1093911962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</si>
</sst>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" fontId="9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9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39" fillId="0" borderId="0" xfId="0" applyFont="1" applyAlignment="1" applyProtection="1">
      <alignment vertical="center" wrapText="1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ROUND(AG112,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40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41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42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43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44</v>
      </c>
      <c r="E32" s="48"/>
      <c r="F32" s="31" t="s">
        <v>45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SUM(CD112:CD116),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SUM(BY112:BY116),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46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SUM(CE112:CE116),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SUM(BZ112:BZ116),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47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SUM(CF112:CF116),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48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SUM(CG112:CG116),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49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SUM(CH112:CH116),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50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51</v>
      </c>
      <c r="U38" s="55"/>
      <c r="V38" s="55"/>
      <c r="W38" s="55"/>
      <c r="X38" s="57" t="s">
        <v>52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55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56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55</v>
      </c>
      <c r="AI60" s="44"/>
      <c r="AJ60" s="44"/>
      <c r="AK60" s="44"/>
      <c r="AL60" s="44"/>
      <c r="AM60" s="65" t="s">
        <v>56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55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56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55</v>
      </c>
      <c r="AI75" s="44"/>
      <c r="AJ75" s="44"/>
      <c r="AK75" s="44"/>
      <c r="AL75" s="44"/>
      <c r="AM75" s="65" t="s">
        <v>56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117-3086-19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Větrolamy VN2, VN3 a VN4 v k.ú. Dyjákovice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Dyjákovice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23. 11. 2019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ČR-Státní pozemkový úřad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31</v>
      </c>
      <c r="AJ89" s="41"/>
      <c r="AK89" s="41"/>
      <c r="AL89" s="41"/>
      <c r="AM89" s="81" t="str">
        <f>IF(E17="","",E17)</f>
        <v>Agroprojekt PSO s.r.o.</v>
      </c>
      <c r="AN89" s="72"/>
      <c r="AO89" s="72"/>
      <c r="AP89" s="72"/>
      <c r="AQ89" s="41"/>
      <c r="AR89" s="42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35</v>
      </c>
      <c r="AJ90" s="41"/>
      <c r="AK90" s="41"/>
      <c r="AL90" s="41"/>
      <c r="AM90" s="81" t="str">
        <f>IF(E20="","",E20)</f>
        <v>Agroprojekt PSO s.r.o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2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ROUND(AG95+AG100+AG105+AG110,2)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ROUND(AS95+AS100+AS105+AS110,2)</f>
        <v>0</v>
      </c>
      <c r="AT94" s="115">
        <f>ROUND(SUM(AV94:AW94),2)</f>
        <v>0</v>
      </c>
      <c r="AU94" s="116">
        <f>ROUND(AU95+AU100+AU105+AU110,5)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ROUND(AZ95+AZ100+AZ105+AZ110,2)</f>
        <v>0</v>
      </c>
      <c r="BA94" s="115">
        <f>ROUND(BA95+BA100+BA105+BA110,2)</f>
        <v>0</v>
      </c>
      <c r="BB94" s="115">
        <f>ROUND(BB95+BB100+BB105+BB110,2)</f>
        <v>0</v>
      </c>
      <c r="BC94" s="115">
        <f>ROUND(BC95+BC100+BC105+BC110,2)</f>
        <v>0</v>
      </c>
      <c r="BD94" s="117">
        <f>ROUND(BD95+BD100+BD105+BD110,2)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7"/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86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ROUND(AZ95*L32,2)</f>
        <v>0</v>
      </c>
      <c r="AW95" s="129">
        <f>ROUND(BA95*L33,2)</f>
        <v>0</v>
      </c>
      <c r="AX95" s="129">
        <f>ROUND(BB95*L32,2)</f>
        <v>0</v>
      </c>
      <c r="AY95" s="129">
        <f>ROUND(BC95*L33,2)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79</v>
      </c>
      <c r="BT95" s="132" t="s">
        <v>87</v>
      </c>
      <c r="BV95" s="132" t="s">
        <v>82</v>
      </c>
      <c r="BW95" s="132" t="s">
        <v>88</v>
      </c>
      <c r="BX95" s="132" t="s">
        <v>5</v>
      </c>
      <c r="CL95" s="132" t="s">
        <v>89</v>
      </c>
      <c r="CM95" s="132" t="s">
        <v>90</v>
      </c>
    </row>
    <row r="96" s="4" customFormat="1" ht="16.5" customHeight="1">
      <c r="A96" s="133" t="s">
        <v>91</v>
      </c>
      <c r="B96" s="71"/>
      <c r="C96" s="134"/>
      <c r="D96" s="134"/>
      <c r="E96" s="135" t="s">
        <v>84</v>
      </c>
      <c r="F96" s="135"/>
      <c r="G96" s="135"/>
      <c r="H96" s="135"/>
      <c r="I96" s="135"/>
      <c r="J96" s="134"/>
      <c r="K96" s="135" t="s">
        <v>85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'SO-1 - Větrolam VN2'!J30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92</v>
      </c>
      <c r="AR96" s="73"/>
      <c r="AS96" s="138">
        <v>0</v>
      </c>
      <c r="AT96" s="139">
        <f>ROUND(SUM(AV96:AW96),2)</f>
        <v>0</v>
      </c>
      <c r="AU96" s="140">
        <f>'SO-1 - Větrolam VN2'!P116</f>
        <v>0</v>
      </c>
      <c r="AV96" s="139">
        <f>'SO-1 - Větrolam VN2'!J33</f>
        <v>0</v>
      </c>
      <c r="AW96" s="139">
        <f>'SO-1 - Větrolam VN2'!J34</f>
        <v>0</v>
      </c>
      <c r="AX96" s="139">
        <f>'SO-1 - Větrolam VN2'!J35</f>
        <v>0</v>
      </c>
      <c r="AY96" s="139">
        <f>'SO-1 - Větrolam VN2'!J36</f>
        <v>0</v>
      </c>
      <c r="AZ96" s="139">
        <f>'SO-1 - Větrolam VN2'!F33</f>
        <v>0</v>
      </c>
      <c r="BA96" s="139">
        <f>'SO-1 - Větrolam VN2'!F34</f>
        <v>0</v>
      </c>
      <c r="BB96" s="139">
        <f>'SO-1 - Větrolam VN2'!F35</f>
        <v>0</v>
      </c>
      <c r="BC96" s="139">
        <f>'SO-1 - Větrolam VN2'!F36</f>
        <v>0</v>
      </c>
      <c r="BD96" s="141">
        <f>'SO-1 - Větrolam VN2'!F37</f>
        <v>0</v>
      </c>
      <c r="BE96" s="4"/>
      <c r="BT96" s="142" t="s">
        <v>90</v>
      </c>
      <c r="BU96" s="142" t="s">
        <v>93</v>
      </c>
      <c r="BV96" s="142" t="s">
        <v>82</v>
      </c>
      <c r="BW96" s="142" t="s">
        <v>88</v>
      </c>
      <c r="BX96" s="142" t="s">
        <v>5</v>
      </c>
      <c r="CL96" s="142" t="s">
        <v>89</v>
      </c>
      <c r="CM96" s="142" t="s">
        <v>90</v>
      </c>
    </row>
    <row r="97" s="4" customFormat="1" ht="16.5" customHeight="1">
      <c r="A97" s="133" t="s">
        <v>91</v>
      </c>
      <c r="B97" s="71"/>
      <c r="C97" s="134"/>
      <c r="D97" s="134"/>
      <c r="E97" s="135" t="s">
        <v>94</v>
      </c>
      <c r="F97" s="135"/>
      <c r="G97" s="135"/>
      <c r="H97" s="135"/>
      <c r="I97" s="135"/>
      <c r="J97" s="134"/>
      <c r="K97" s="135" t="s">
        <v>95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'SO-11 - VN2 (1. rok pěste...'!J32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92</v>
      </c>
      <c r="AR97" s="73"/>
      <c r="AS97" s="138">
        <v>0</v>
      </c>
      <c r="AT97" s="139">
        <f>ROUND(SUM(AV97:AW97),2)</f>
        <v>0</v>
      </c>
      <c r="AU97" s="140">
        <f>'SO-11 - VN2 (1. rok pěste...'!P120</f>
        <v>0</v>
      </c>
      <c r="AV97" s="139">
        <f>'SO-11 - VN2 (1. rok pěste...'!J35</f>
        <v>0</v>
      </c>
      <c r="AW97" s="139">
        <f>'SO-11 - VN2 (1. rok pěste...'!J36</f>
        <v>0</v>
      </c>
      <c r="AX97" s="139">
        <f>'SO-11 - VN2 (1. rok pěste...'!J37</f>
        <v>0</v>
      </c>
      <c r="AY97" s="139">
        <f>'SO-11 - VN2 (1. rok pěste...'!J38</f>
        <v>0</v>
      </c>
      <c r="AZ97" s="139">
        <f>'SO-11 - VN2 (1. rok pěste...'!F35</f>
        <v>0</v>
      </c>
      <c r="BA97" s="139">
        <f>'SO-11 - VN2 (1. rok pěste...'!F36</f>
        <v>0</v>
      </c>
      <c r="BB97" s="139">
        <f>'SO-11 - VN2 (1. rok pěste...'!F37</f>
        <v>0</v>
      </c>
      <c r="BC97" s="139">
        <f>'SO-11 - VN2 (1. rok pěste...'!F38</f>
        <v>0</v>
      </c>
      <c r="BD97" s="141">
        <f>'SO-11 - VN2 (1. rok pěste...'!F39</f>
        <v>0</v>
      </c>
      <c r="BE97" s="4"/>
      <c r="BT97" s="142" t="s">
        <v>90</v>
      </c>
      <c r="BV97" s="142" t="s">
        <v>82</v>
      </c>
      <c r="BW97" s="142" t="s">
        <v>96</v>
      </c>
      <c r="BX97" s="142" t="s">
        <v>88</v>
      </c>
      <c r="CL97" s="142" t="s">
        <v>89</v>
      </c>
    </row>
    <row r="98" s="4" customFormat="1" ht="16.5" customHeight="1">
      <c r="A98" s="133" t="s">
        <v>91</v>
      </c>
      <c r="B98" s="71"/>
      <c r="C98" s="134"/>
      <c r="D98" s="134"/>
      <c r="E98" s="135" t="s">
        <v>97</v>
      </c>
      <c r="F98" s="135"/>
      <c r="G98" s="135"/>
      <c r="H98" s="135"/>
      <c r="I98" s="135"/>
      <c r="J98" s="134"/>
      <c r="K98" s="135" t="s">
        <v>98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'SO-12 - VN2 (2. rok pěste...'!J32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92</v>
      </c>
      <c r="AR98" s="73"/>
      <c r="AS98" s="138">
        <v>0</v>
      </c>
      <c r="AT98" s="139">
        <f>ROUND(SUM(AV98:AW98),2)</f>
        <v>0</v>
      </c>
      <c r="AU98" s="140">
        <f>'SO-12 - VN2 (2. rok pěste...'!P120</f>
        <v>0</v>
      </c>
      <c r="AV98" s="139">
        <f>'SO-12 - VN2 (2. rok pěste...'!J35</f>
        <v>0</v>
      </c>
      <c r="AW98" s="139">
        <f>'SO-12 - VN2 (2. rok pěste...'!J36</f>
        <v>0</v>
      </c>
      <c r="AX98" s="139">
        <f>'SO-12 - VN2 (2. rok pěste...'!J37</f>
        <v>0</v>
      </c>
      <c r="AY98" s="139">
        <f>'SO-12 - VN2 (2. rok pěste...'!J38</f>
        <v>0</v>
      </c>
      <c r="AZ98" s="139">
        <f>'SO-12 - VN2 (2. rok pěste...'!F35</f>
        <v>0</v>
      </c>
      <c r="BA98" s="139">
        <f>'SO-12 - VN2 (2. rok pěste...'!F36</f>
        <v>0</v>
      </c>
      <c r="BB98" s="139">
        <f>'SO-12 - VN2 (2. rok pěste...'!F37</f>
        <v>0</v>
      </c>
      <c r="BC98" s="139">
        <f>'SO-12 - VN2 (2. rok pěste...'!F38</f>
        <v>0</v>
      </c>
      <c r="BD98" s="141">
        <f>'SO-12 - VN2 (2. rok pěste...'!F39</f>
        <v>0</v>
      </c>
      <c r="BE98" s="4"/>
      <c r="BT98" s="142" t="s">
        <v>90</v>
      </c>
      <c r="BV98" s="142" t="s">
        <v>82</v>
      </c>
      <c r="BW98" s="142" t="s">
        <v>99</v>
      </c>
      <c r="BX98" s="142" t="s">
        <v>88</v>
      </c>
      <c r="CL98" s="142" t="s">
        <v>89</v>
      </c>
    </row>
    <row r="99" s="4" customFormat="1" ht="16.5" customHeight="1">
      <c r="A99" s="133" t="s">
        <v>91</v>
      </c>
      <c r="B99" s="71"/>
      <c r="C99" s="134"/>
      <c r="D99" s="134"/>
      <c r="E99" s="135" t="s">
        <v>100</v>
      </c>
      <c r="F99" s="135"/>
      <c r="G99" s="135"/>
      <c r="H99" s="135"/>
      <c r="I99" s="135"/>
      <c r="J99" s="134"/>
      <c r="K99" s="135" t="s">
        <v>101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'SO-13 - VN2 (3. rok pěste...'!J32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92</v>
      </c>
      <c r="AR99" s="73"/>
      <c r="AS99" s="138">
        <v>0</v>
      </c>
      <c r="AT99" s="139">
        <f>ROUND(SUM(AV99:AW99),2)</f>
        <v>0</v>
      </c>
      <c r="AU99" s="140">
        <f>'SO-13 - VN2 (3. rok pěste...'!P120</f>
        <v>0</v>
      </c>
      <c r="AV99" s="139">
        <f>'SO-13 - VN2 (3. rok pěste...'!J35</f>
        <v>0</v>
      </c>
      <c r="AW99" s="139">
        <f>'SO-13 - VN2 (3. rok pěste...'!J36</f>
        <v>0</v>
      </c>
      <c r="AX99" s="139">
        <f>'SO-13 - VN2 (3. rok pěste...'!J37</f>
        <v>0</v>
      </c>
      <c r="AY99" s="139">
        <f>'SO-13 - VN2 (3. rok pěste...'!J38</f>
        <v>0</v>
      </c>
      <c r="AZ99" s="139">
        <f>'SO-13 - VN2 (3. rok pěste...'!F35</f>
        <v>0</v>
      </c>
      <c r="BA99" s="139">
        <f>'SO-13 - VN2 (3. rok pěste...'!F36</f>
        <v>0</v>
      </c>
      <c r="BB99" s="139">
        <f>'SO-13 - VN2 (3. rok pěste...'!F37</f>
        <v>0</v>
      </c>
      <c r="BC99" s="139">
        <f>'SO-13 - VN2 (3. rok pěste...'!F38</f>
        <v>0</v>
      </c>
      <c r="BD99" s="141">
        <f>'SO-13 - VN2 (3. rok pěste...'!F39</f>
        <v>0</v>
      </c>
      <c r="BE99" s="4"/>
      <c r="BT99" s="142" t="s">
        <v>90</v>
      </c>
      <c r="BV99" s="142" t="s">
        <v>82</v>
      </c>
      <c r="BW99" s="142" t="s">
        <v>102</v>
      </c>
      <c r="BX99" s="142" t="s">
        <v>88</v>
      </c>
      <c r="CL99" s="142" t="s">
        <v>89</v>
      </c>
    </row>
    <row r="100" s="7" customFormat="1" ht="16.5" customHeight="1">
      <c r="A100" s="7"/>
      <c r="B100" s="120"/>
      <c r="C100" s="121"/>
      <c r="D100" s="122" t="s">
        <v>103</v>
      </c>
      <c r="E100" s="122"/>
      <c r="F100" s="122"/>
      <c r="G100" s="122"/>
      <c r="H100" s="122"/>
      <c r="I100" s="123"/>
      <c r="J100" s="122" t="s">
        <v>104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ROUND(SUM(AG101:AG104),2)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86</v>
      </c>
      <c r="AR100" s="127"/>
      <c r="AS100" s="128">
        <f>ROUND(SUM(AS101:AS104),2)</f>
        <v>0</v>
      </c>
      <c r="AT100" s="129">
        <f>ROUND(SUM(AV100:AW100),2)</f>
        <v>0</v>
      </c>
      <c r="AU100" s="130">
        <f>ROUND(SUM(AU101:AU104),5)</f>
        <v>0</v>
      </c>
      <c r="AV100" s="129">
        <f>ROUND(AZ100*L32,2)</f>
        <v>0</v>
      </c>
      <c r="AW100" s="129">
        <f>ROUND(BA100*L33,2)</f>
        <v>0</v>
      </c>
      <c r="AX100" s="129">
        <f>ROUND(BB100*L32,2)</f>
        <v>0</v>
      </c>
      <c r="AY100" s="129">
        <f>ROUND(BC100*L33,2)</f>
        <v>0</v>
      </c>
      <c r="AZ100" s="129">
        <f>ROUND(SUM(AZ101:AZ104),2)</f>
        <v>0</v>
      </c>
      <c r="BA100" s="129">
        <f>ROUND(SUM(BA101:BA104),2)</f>
        <v>0</v>
      </c>
      <c r="BB100" s="129">
        <f>ROUND(SUM(BB101:BB104),2)</f>
        <v>0</v>
      </c>
      <c r="BC100" s="129">
        <f>ROUND(SUM(BC101:BC104),2)</f>
        <v>0</v>
      </c>
      <c r="BD100" s="131">
        <f>ROUND(SUM(BD101:BD104),2)</f>
        <v>0</v>
      </c>
      <c r="BE100" s="7"/>
      <c r="BS100" s="132" t="s">
        <v>79</v>
      </c>
      <c r="BT100" s="132" t="s">
        <v>87</v>
      </c>
      <c r="BV100" s="132" t="s">
        <v>82</v>
      </c>
      <c r="BW100" s="132" t="s">
        <v>105</v>
      </c>
      <c r="BX100" s="132" t="s">
        <v>5</v>
      </c>
      <c r="CL100" s="132" t="s">
        <v>89</v>
      </c>
      <c r="CM100" s="132" t="s">
        <v>90</v>
      </c>
    </row>
    <row r="101" s="4" customFormat="1" ht="16.5" customHeight="1">
      <c r="A101" s="133" t="s">
        <v>91</v>
      </c>
      <c r="B101" s="71"/>
      <c r="C101" s="134"/>
      <c r="D101" s="134"/>
      <c r="E101" s="135" t="s">
        <v>103</v>
      </c>
      <c r="F101" s="135"/>
      <c r="G101" s="135"/>
      <c r="H101" s="135"/>
      <c r="I101" s="135"/>
      <c r="J101" s="134"/>
      <c r="K101" s="135" t="s">
        <v>104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'SO-2 - Větrolam VN3'!J30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92</v>
      </c>
      <c r="AR101" s="73"/>
      <c r="AS101" s="138">
        <v>0</v>
      </c>
      <c r="AT101" s="139">
        <f>ROUND(SUM(AV101:AW101),2)</f>
        <v>0</v>
      </c>
      <c r="AU101" s="140">
        <f>'SO-2 - Větrolam VN3'!P116</f>
        <v>0</v>
      </c>
      <c r="AV101" s="139">
        <f>'SO-2 - Větrolam VN3'!J33</f>
        <v>0</v>
      </c>
      <c r="AW101" s="139">
        <f>'SO-2 - Větrolam VN3'!J34</f>
        <v>0</v>
      </c>
      <c r="AX101" s="139">
        <f>'SO-2 - Větrolam VN3'!J35</f>
        <v>0</v>
      </c>
      <c r="AY101" s="139">
        <f>'SO-2 - Větrolam VN3'!J36</f>
        <v>0</v>
      </c>
      <c r="AZ101" s="139">
        <f>'SO-2 - Větrolam VN3'!F33</f>
        <v>0</v>
      </c>
      <c r="BA101" s="139">
        <f>'SO-2 - Větrolam VN3'!F34</f>
        <v>0</v>
      </c>
      <c r="BB101" s="139">
        <f>'SO-2 - Větrolam VN3'!F35</f>
        <v>0</v>
      </c>
      <c r="BC101" s="139">
        <f>'SO-2 - Větrolam VN3'!F36</f>
        <v>0</v>
      </c>
      <c r="BD101" s="141">
        <f>'SO-2 - Větrolam VN3'!F37</f>
        <v>0</v>
      </c>
      <c r="BE101" s="4"/>
      <c r="BT101" s="142" t="s">
        <v>90</v>
      </c>
      <c r="BU101" s="142" t="s">
        <v>93</v>
      </c>
      <c r="BV101" s="142" t="s">
        <v>82</v>
      </c>
      <c r="BW101" s="142" t="s">
        <v>105</v>
      </c>
      <c r="BX101" s="142" t="s">
        <v>5</v>
      </c>
      <c r="CL101" s="142" t="s">
        <v>89</v>
      </c>
      <c r="CM101" s="142" t="s">
        <v>90</v>
      </c>
    </row>
    <row r="102" s="4" customFormat="1" ht="16.5" customHeight="1">
      <c r="A102" s="133" t="s">
        <v>91</v>
      </c>
      <c r="B102" s="71"/>
      <c r="C102" s="134"/>
      <c r="D102" s="134"/>
      <c r="E102" s="135" t="s">
        <v>106</v>
      </c>
      <c r="F102" s="135"/>
      <c r="G102" s="135"/>
      <c r="H102" s="135"/>
      <c r="I102" s="135"/>
      <c r="J102" s="134"/>
      <c r="K102" s="135" t="s">
        <v>107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'SO-21 - VN3 (1. rok pěste...'!J32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92</v>
      </c>
      <c r="AR102" s="73"/>
      <c r="AS102" s="138">
        <v>0</v>
      </c>
      <c r="AT102" s="139">
        <f>ROUND(SUM(AV102:AW102),2)</f>
        <v>0</v>
      </c>
      <c r="AU102" s="140">
        <f>'SO-21 - VN3 (1. rok pěste...'!P120</f>
        <v>0</v>
      </c>
      <c r="AV102" s="139">
        <f>'SO-21 - VN3 (1. rok pěste...'!J35</f>
        <v>0</v>
      </c>
      <c r="AW102" s="139">
        <f>'SO-21 - VN3 (1. rok pěste...'!J36</f>
        <v>0</v>
      </c>
      <c r="AX102" s="139">
        <f>'SO-21 - VN3 (1. rok pěste...'!J37</f>
        <v>0</v>
      </c>
      <c r="AY102" s="139">
        <f>'SO-21 - VN3 (1. rok pěste...'!J38</f>
        <v>0</v>
      </c>
      <c r="AZ102" s="139">
        <f>'SO-21 - VN3 (1. rok pěste...'!F35</f>
        <v>0</v>
      </c>
      <c r="BA102" s="139">
        <f>'SO-21 - VN3 (1. rok pěste...'!F36</f>
        <v>0</v>
      </c>
      <c r="BB102" s="139">
        <f>'SO-21 - VN3 (1. rok pěste...'!F37</f>
        <v>0</v>
      </c>
      <c r="BC102" s="139">
        <f>'SO-21 - VN3 (1. rok pěste...'!F38</f>
        <v>0</v>
      </c>
      <c r="BD102" s="141">
        <f>'SO-21 - VN3 (1. rok pěste...'!F39</f>
        <v>0</v>
      </c>
      <c r="BE102" s="4"/>
      <c r="BT102" s="142" t="s">
        <v>90</v>
      </c>
      <c r="BV102" s="142" t="s">
        <v>82</v>
      </c>
      <c r="BW102" s="142" t="s">
        <v>108</v>
      </c>
      <c r="BX102" s="142" t="s">
        <v>105</v>
      </c>
      <c r="CL102" s="142" t="s">
        <v>89</v>
      </c>
    </row>
    <row r="103" s="4" customFormat="1" ht="16.5" customHeight="1">
      <c r="A103" s="133" t="s">
        <v>91</v>
      </c>
      <c r="B103" s="71"/>
      <c r="C103" s="134"/>
      <c r="D103" s="134"/>
      <c r="E103" s="135" t="s">
        <v>109</v>
      </c>
      <c r="F103" s="135"/>
      <c r="G103" s="135"/>
      <c r="H103" s="135"/>
      <c r="I103" s="135"/>
      <c r="J103" s="134"/>
      <c r="K103" s="135" t="s">
        <v>110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'SO-22 - VN3 (2. rok pěste...'!J32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92</v>
      </c>
      <c r="AR103" s="73"/>
      <c r="AS103" s="138">
        <v>0</v>
      </c>
      <c r="AT103" s="139">
        <f>ROUND(SUM(AV103:AW103),2)</f>
        <v>0</v>
      </c>
      <c r="AU103" s="140">
        <f>'SO-22 - VN3 (2. rok pěste...'!P120</f>
        <v>0</v>
      </c>
      <c r="AV103" s="139">
        <f>'SO-22 - VN3 (2. rok pěste...'!J35</f>
        <v>0</v>
      </c>
      <c r="AW103" s="139">
        <f>'SO-22 - VN3 (2. rok pěste...'!J36</f>
        <v>0</v>
      </c>
      <c r="AX103" s="139">
        <f>'SO-22 - VN3 (2. rok pěste...'!J37</f>
        <v>0</v>
      </c>
      <c r="AY103" s="139">
        <f>'SO-22 - VN3 (2. rok pěste...'!J38</f>
        <v>0</v>
      </c>
      <c r="AZ103" s="139">
        <f>'SO-22 - VN3 (2. rok pěste...'!F35</f>
        <v>0</v>
      </c>
      <c r="BA103" s="139">
        <f>'SO-22 - VN3 (2. rok pěste...'!F36</f>
        <v>0</v>
      </c>
      <c r="BB103" s="139">
        <f>'SO-22 - VN3 (2. rok pěste...'!F37</f>
        <v>0</v>
      </c>
      <c r="BC103" s="139">
        <f>'SO-22 - VN3 (2. rok pěste...'!F38</f>
        <v>0</v>
      </c>
      <c r="BD103" s="141">
        <f>'SO-22 - VN3 (2. rok pěste...'!F39</f>
        <v>0</v>
      </c>
      <c r="BE103" s="4"/>
      <c r="BT103" s="142" t="s">
        <v>90</v>
      </c>
      <c r="BV103" s="142" t="s">
        <v>82</v>
      </c>
      <c r="BW103" s="142" t="s">
        <v>111</v>
      </c>
      <c r="BX103" s="142" t="s">
        <v>105</v>
      </c>
      <c r="CL103" s="142" t="s">
        <v>89</v>
      </c>
    </row>
    <row r="104" s="4" customFormat="1" ht="16.5" customHeight="1">
      <c r="A104" s="133" t="s">
        <v>91</v>
      </c>
      <c r="B104" s="71"/>
      <c r="C104" s="134"/>
      <c r="D104" s="134"/>
      <c r="E104" s="135" t="s">
        <v>112</v>
      </c>
      <c r="F104" s="135"/>
      <c r="G104" s="135"/>
      <c r="H104" s="135"/>
      <c r="I104" s="135"/>
      <c r="J104" s="134"/>
      <c r="K104" s="135" t="s">
        <v>113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'SO-23 - VN3 (3. rok pěste...'!J32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92</v>
      </c>
      <c r="AR104" s="73"/>
      <c r="AS104" s="138">
        <v>0</v>
      </c>
      <c r="AT104" s="139">
        <f>ROUND(SUM(AV104:AW104),2)</f>
        <v>0</v>
      </c>
      <c r="AU104" s="140">
        <f>'SO-23 - VN3 (3. rok pěste...'!P120</f>
        <v>0</v>
      </c>
      <c r="AV104" s="139">
        <f>'SO-23 - VN3 (3. rok pěste...'!J35</f>
        <v>0</v>
      </c>
      <c r="AW104" s="139">
        <f>'SO-23 - VN3 (3. rok pěste...'!J36</f>
        <v>0</v>
      </c>
      <c r="AX104" s="139">
        <f>'SO-23 - VN3 (3. rok pěste...'!J37</f>
        <v>0</v>
      </c>
      <c r="AY104" s="139">
        <f>'SO-23 - VN3 (3. rok pěste...'!J38</f>
        <v>0</v>
      </c>
      <c r="AZ104" s="139">
        <f>'SO-23 - VN3 (3. rok pěste...'!F35</f>
        <v>0</v>
      </c>
      <c r="BA104" s="139">
        <f>'SO-23 - VN3 (3. rok pěste...'!F36</f>
        <v>0</v>
      </c>
      <c r="BB104" s="139">
        <f>'SO-23 - VN3 (3. rok pěste...'!F37</f>
        <v>0</v>
      </c>
      <c r="BC104" s="139">
        <f>'SO-23 - VN3 (3. rok pěste...'!F38</f>
        <v>0</v>
      </c>
      <c r="BD104" s="141">
        <f>'SO-23 - VN3 (3. rok pěste...'!F39</f>
        <v>0</v>
      </c>
      <c r="BE104" s="4"/>
      <c r="BT104" s="142" t="s">
        <v>90</v>
      </c>
      <c r="BV104" s="142" t="s">
        <v>82</v>
      </c>
      <c r="BW104" s="142" t="s">
        <v>114</v>
      </c>
      <c r="BX104" s="142" t="s">
        <v>105</v>
      </c>
      <c r="CL104" s="142" t="s">
        <v>89</v>
      </c>
    </row>
    <row r="105" s="7" customFormat="1" ht="16.5" customHeight="1">
      <c r="A105" s="7"/>
      <c r="B105" s="120"/>
      <c r="C105" s="121"/>
      <c r="D105" s="122" t="s">
        <v>115</v>
      </c>
      <c r="E105" s="122"/>
      <c r="F105" s="122"/>
      <c r="G105" s="122"/>
      <c r="H105" s="122"/>
      <c r="I105" s="123"/>
      <c r="J105" s="122" t="s">
        <v>116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ROUND(SUM(AG106:AG109),2)</f>
        <v>0</v>
      </c>
      <c r="AH105" s="123"/>
      <c r="AI105" s="123"/>
      <c r="AJ105" s="123"/>
      <c r="AK105" s="123"/>
      <c r="AL105" s="123"/>
      <c r="AM105" s="123"/>
      <c r="AN105" s="125">
        <f>SUM(AG105,AT105)</f>
        <v>0</v>
      </c>
      <c r="AO105" s="123"/>
      <c r="AP105" s="123"/>
      <c r="AQ105" s="126" t="s">
        <v>86</v>
      </c>
      <c r="AR105" s="127"/>
      <c r="AS105" s="128">
        <f>ROUND(SUM(AS106:AS109),2)</f>
        <v>0</v>
      </c>
      <c r="AT105" s="129">
        <f>ROUND(SUM(AV105:AW105),2)</f>
        <v>0</v>
      </c>
      <c r="AU105" s="130">
        <f>ROUND(SUM(AU106:AU109),5)</f>
        <v>0</v>
      </c>
      <c r="AV105" s="129">
        <f>ROUND(AZ105*L32,2)</f>
        <v>0</v>
      </c>
      <c r="AW105" s="129">
        <f>ROUND(BA105*L33,2)</f>
        <v>0</v>
      </c>
      <c r="AX105" s="129">
        <f>ROUND(BB105*L32,2)</f>
        <v>0</v>
      </c>
      <c r="AY105" s="129">
        <f>ROUND(BC105*L33,2)</f>
        <v>0</v>
      </c>
      <c r="AZ105" s="129">
        <f>ROUND(SUM(AZ106:AZ109),2)</f>
        <v>0</v>
      </c>
      <c r="BA105" s="129">
        <f>ROUND(SUM(BA106:BA109),2)</f>
        <v>0</v>
      </c>
      <c r="BB105" s="129">
        <f>ROUND(SUM(BB106:BB109),2)</f>
        <v>0</v>
      </c>
      <c r="BC105" s="129">
        <f>ROUND(SUM(BC106:BC109),2)</f>
        <v>0</v>
      </c>
      <c r="BD105" s="131">
        <f>ROUND(SUM(BD106:BD109),2)</f>
        <v>0</v>
      </c>
      <c r="BE105" s="7"/>
      <c r="BS105" s="132" t="s">
        <v>79</v>
      </c>
      <c r="BT105" s="132" t="s">
        <v>87</v>
      </c>
      <c r="BV105" s="132" t="s">
        <v>82</v>
      </c>
      <c r="BW105" s="132" t="s">
        <v>117</v>
      </c>
      <c r="BX105" s="132" t="s">
        <v>5</v>
      </c>
      <c r="CL105" s="132" t="s">
        <v>89</v>
      </c>
      <c r="CM105" s="132" t="s">
        <v>90</v>
      </c>
    </row>
    <row r="106" s="4" customFormat="1" ht="16.5" customHeight="1">
      <c r="A106" s="133" t="s">
        <v>91</v>
      </c>
      <c r="B106" s="71"/>
      <c r="C106" s="134"/>
      <c r="D106" s="134"/>
      <c r="E106" s="135" t="s">
        <v>115</v>
      </c>
      <c r="F106" s="135"/>
      <c r="G106" s="135"/>
      <c r="H106" s="135"/>
      <c r="I106" s="135"/>
      <c r="J106" s="134"/>
      <c r="K106" s="135" t="s">
        <v>116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'SO-3 - Větrolam VN4'!J30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92</v>
      </c>
      <c r="AR106" s="73"/>
      <c r="AS106" s="138">
        <v>0</v>
      </c>
      <c r="AT106" s="139">
        <f>ROUND(SUM(AV106:AW106),2)</f>
        <v>0</v>
      </c>
      <c r="AU106" s="140">
        <f>'SO-3 - Větrolam VN4'!P116</f>
        <v>0</v>
      </c>
      <c r="AV106" s="139">
        <f>'SO-3 - Větrolam VN4'!J33</f>
        <v>0</v>
      </c>
      <c r="AW106" s="139">
        <f>'SO-3 - Větrolam VN4'!J34</f>
        <v>0</v>
      </c>
      <c r="AX106" s="139">
        <f>'SO-3 - Větrolam VN4'!J35</f>
        <v>0</v>
      </c>
      <c r="AY106" s="139">
        <f>'SO-3 - Větrolam VN4'!J36</f>
        <v>0</v>
      </c>
      <c r="AZ106" s="139">
        <f>'SO-3 - Větrolam VN4'!F33</f>
        <v>0</v>
      </c>
      <c r="BA106" s="139">
        <f>'SO-3 - Větrolam VN4'!F34</f>
        <v>0</v>
      </c>
      <c r="BB106" s="139">
        <f>'SO-3 - Větrolam VN4'!F35</f>
        <v>0</v>
      </c>
      <c r="BC106" s="139">
        <f>'SO-3 - Větrolam VN4'!F36</f>
        <v>0</v>
      </c>
      <c r="BD106" s="141">
        <f>'SO-3 - Větrolam VN4'!F37</f>
        <v>0</v>
      </c>
      <c r="BE106" s="4"/>
      <c r="BT106" s="142" t="s">
        <v>90</v>
      </c>
      <c r="BU106" s="142" t="s">
        <v>93</v>
      </c>
      <c r="BV106" s="142" t="s">
        <v>82</v>
      </c>
      <c r="BW106" s="142" t="s">
        <v>117</v>
      </c>
      <c r="BX106" s="142" t="s">
        <v>5</v>
      </c>
      <c r="CL106" s="142" t="s">
        <v>89</v>
      </c>
      <c r="CM106" s="142" t="s">
        <v>90</v>
      </c>
    </row>
    <row r="107" s="4" customFormat="1" ht="16.5" customHeight="1">
      <c r="A107" s="133" t="s">
        <v>91</v>
      </c>
      <c r="B107" s="71"/>
      <c r="C107" s="134"/>
      <c r="D107" s="134"/>
      <c r="E107" s="135" t="s">
        <v>118</v>
      </c>
      <c r="F107" s="135"/>
      <c r="G107" s="135"/>
      <c r="H107" s="135"/>
      <c r="I107" s="135"/>
      <c r="J107" s="134"/>
      <c r="K107" s="135" t="s">
        <v>119</v>
      </c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6">
        <f>'SO-31 - VN4 (1. rok pěste...'!J32</f>
        <v>0</v>
      </c>
      <c r="AH107" s="134"/>
      <c r="AI107" s="134"/>
      <c r="AJ107" s="134"/>
      <c r="AK107" s="134"/>
      <c r="AL107" s="134"/>
      <c r="AM107" s="134"/>
      <c r="AN107" s="136">
        <f>SUM(AG107,AT107)</f>
        <v>0</v>
      </c>
      <c r="AO107" s="134"/>
      <c r="AP107" s="134"/>
      <c r="AQ107" s="137" t="s">
        <v>92</v>
      </c>
      <c r="AR107" s="73"/>
      <c r="AS107" s="138">
        <v>0</v>
      </c>
      <c r="AT107" s="139">
        <f>ROUND(SUM(AV107:AW107),2)</f>
        <v>0</v>
      </c>
      <c r="AU107" s="140">
        <f>'SO-31 - VN4 (1. rok pěste...'!P120</f>
        <v>0</v>
      </c>
      <c r="AV107" s="139">
        <f>'SO-31 - VN4 (1. rok pěste...'!J35</f>
        <v>0</v>
      </c>
      <c r="AW107" s="139">
        <f>'SO-31 - VN4 (1. rok pěste...'!J36</f>
        <v>0</v>
      </c>
      <c r="AX107" s="139">
        <f>'SO-31 - VN4 (1. rok pěste...'!J37</f>
        <v>0</v>
      </c>
      <c r="AY107" s="139">
        <f>'SO-31 - VN4 (1. rok pěste...'!J38</f>
        <v>0</v>
      </c>
      <c r="AZ107" s="139">
        <f>'SO-31 - VN4 (1. rok pěste...'!F35</f>
        <v>0</v>
      </c>
      <c r="BA107" s="139">
        <f>'SO-31 - VN4 (1. rok pěste...'!F36</f>
        <v>0</v>
      </c>
      <c r="BB107" s="139">
        <f>'SO-31 - VN4 (1. rok pěste...'!F37</f>
        <v>0</v>
      </c>
      <c r="BC107" s="139">
        <f>'SO-31 - VN4 (1. rok pěste...'!F38</f>
        <v>0</v>
      </c>
      <c r="BD107" s="141">
        <f>'SO-31 - VN4 (1. rok pěste...'!F39</f>
        <v>0</v>
      </c>
      <c r="BE107" s="4"/>
      <c r="BT107" s="142" t="s">
        <v>90</v>
      </c>
      <c r="BV107" s="142" t="s">
        <v>82</v>
      </c>
      <c r="BW107" s="142" t="s">
        <v>120</v>
      </c>
      <c r="BX107" s="142" t="s">
        <v>117</v>
      </c>
      <c r="CL107" s="142" t="s">
        <v>89</v>
      </c>
    </row>
    <row r="108" s="4" customFormat="1" ht="16.5" customHeight="1">
      <c r="A108" s="133" t="s">
        <v>91</v>
      </c>
      <c r="B108" s="71"/>
      <c r="C108" s="134"/>
      <c r="D108" s="134"/>
      <c r="E108" s="135" t="s">
        <v>121</v>
      </c>
      <c r="F108" s="135"/>
      <c r="G108" s="135"/>
      <c r="H108" s="135"/>
      <c r="I108" s="135"/>
      <c r="J108" s="134"/>
      <c r="K108" s="135" t="s">
        <v>122</v>
      </c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6">
        <f>'SO-32 - VN4 (2. rok pěste...'!J32</f>
        <v>0</v>
      </c>
      <c r="AH108" s="134"/>
      <c r="AI108" s="134"/>
      <c r="AJ108" s="134"/>
      <c r="AK108" s="134"/>
      <c r="AL108" s="134"/>
      <c r="AM108" s="134"/>
      <c r="AN108" s="136">
        <f>SUM(AG108,AT108)</f>
        <v>0</v>
      </c>
      <c r="AO108" s="134"/>
      <c r="AP108" s="134"/>
      <c r="AQ108" s="137" t="s">
        <v>92</v>
      </c>
      <c r="AR108" s="73"/>
      <c r="AS108" s="138">
        <v>0</v>
      </c>
      <c r="AT108" s="139">
        <f>ROUND(SUM(AV108:AW108),2)</f>
        <v>0</v>
      </c>
      <c r="AU108" s="140">
        <f>'SO-32 - VN4 (2. rok pěste...'!P120</f>
        <v>0</v>
      </c>
      <c r="AV108" s="139">
        <f>'SO-32 - VN4 (2. rok pěste...'!J35</f>
        <v>0</v>
      </c>
      <c r="AW108" s="139">
        <f>'SO-32 - VN4 (2. rok pěste...'!J36</f>
        <v>0</v>
      </c>
      <c r="AX108" s="139">
        <f>'SO-32 - VN4 (2. rok pěste...'!J37</f>
        <v>0</v>
      </c>
      <c r="AY108" s="139">
        <f>'SO-32 - VN4 (2. rok pěste...'!J38</f>
        <v>0</v>
      </c>
      <c r="AZ108" s="139">
        <f>'SO-32 - VN4 (2. rok pěste...'!F35</f>
        <v>0</v>
      </c>
      <c r="BA108" s="139">
        <f>'SO-32 - VN4 (2. rok pěste...'!F36</f>
        <v>0</v>
      </c>
      <c r="BB108" s="139">
        <f>'SO-32 - VN4 (2. rok pěste...'!F37</f>
        <v>0</v>
      </c>
      <c r="BC108" s="139">
        <f>'SO-32 - VN4 (2. rok pěste...'!F38</f>
        <v>0</v>
      </c>
      <c r="BD108" s="141">
        <f>'SO-32 - VN4 (2. rok pěste...'!F39</f>
        <v>0</v>
      </c>
      <c r="BE108" s="4"/>
      <c r="BT108" s="142" t="s">
        <v>90</v>
      </c>
      <c r="BV108" s="142" t="s">
        <v>82</v>
      </c>
      <c r="BW108" s="142" t="s">
        <v>123</v>
      </c>
      <c r="BX108" s="142" t="s">
        <v>117</v>
      </c>
      <c r="CL108" s="142" t="s">
        <v>89</v>
      </c>
    </row>
    <row r="109" s="4" customFormat="1" ht="16.5" customHeight="1">
      <c r="A109" s="133" t="s">
        <v>91</v>
      </c>
      <c r="B109" s="71"/>
      <c r="C109" s="134"/>
      <c r="D109" s="134"/>
      <c r="E109" s="135" t="s">
        <v>124</v>
      </c>
      <c r="F109" s="135"/>
      <c r="G109" s="135"/>
      <c r="H109" s="135"/>
      <c r="I109" s="135"/>
      <c r="J109" s="134"/>
      <c r="K109" s="135" t="s">
        <v>125</v>
      </c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6">
        <f>'SO-33 - VN4 (3. rok pěste...'!J32</f>
        <v>0</v>
      </c>
      <c r="AH109" s="134"/>
      <c r="AI109" s="134"/>
      <c r="AJ109" s="134"/>
      <c r="AK109" s="134"/>
      <c r="AL109" s="134"/>
      <c r="AM109" s="134"/>
      <c r="AN109" s="136">
        <f>SUM(AG109,AT109)</f>
        <v>0</v>
      </c>
      <c r="AO109" s="134"/>
      <c r="AP109" s="134"/>
      <c r="AQ109" s="137" t="s">
        <v>92</v>
      </c>
      <c r="AR109" s="73"/>
      <c r="AS109" s="138">
        <v>0</v>
      </c>
      <c r="AT109" s="139">
        <f>ROUND(SUM(AV109:AW109),2)</f>
        <v>0</v>
      </c>
      <c r="AU109" s="140">
        <f>'SO-33 - VN4 (3. rok pěste...'!P120</f>
        <v>0</v>
      </c>
      <c r="AV109" s="139">
        <f>'SO-33 - VN4 (3. rok pěste...'!J35</f>
        <v>0</v>
      </c>
      <c r="AW109" s="139">
        <f>'SO-33 - VN4 (3. rok pěste...'!J36</f>
        <v>0</v>
      </c>
      <c r="AX109" s="139">
        <f>'SO-33 - VN4 (3. rok pěste...'!J37</f>
        <v>0</v>
      </c>
      <c r="AY109" s="139">
        <f>'SO-33 - VN4 (3. rok pěste...'!J38</f>
        <v>0</v>
      </c>
      <c r="AZ109" s="139">
        <f>'SO-33 - VN4 (3. rok pěste...'!F35</f>
        <v>0</v>
      </c>
      <c r="BA109" s="139">
        <f>'SO-33 - VN4 (3. rok pěste...'!F36</f>
        <v>0</v>
      </c>
      <c r="BB109" s="139">
        <f>'SO-33 - VN4 (3. rok pěste...'!F37</f>
        <v>0</v>
      </c>
      <c r="BC109" s="139">
        <f>'SO-33 - VN4 (3. rok pěste...'!F38</f>
        <v>0</v>
      </c>
      <c r="BD109" s="141">
        <f>'SO-33 - VN4 (3. rok pěste...'!F39</f>
        <v>0</v>
      </c>
      <c r="BE109" s="4"/>
      <c r="BT109" s="142" t="s">
        <v>90</v>
      </c>
      <c r="BV109" s="142" t="s">
        <v>82</v>
      </c>
      <c r="BW109" s="142" t="s">
        <v>126</v>
      </c>
      <c r="BX109" s="142" t="s">
        <v>117</v>
      </c>
      <c r="CL109" s="142" t="s">
        <v>89</v>
      </c>
    </row>
    <row r="110" s="7" customFormat="1" ht="37.5" customHeight="1">
      <c r="A110" s="133" t="s">
        <v>91</v>
      </c>
      <c r="B110" s="120"/>
      <c r="C110" s="121"/>
      <c r="D110" s="122" t="s">
        <v>127</v>
      </c>
      <c r="E110" s="122"/>
      <c r="F110" s="122"/>
      <c r="G110" s="122"/>
      <c r="H110" s="122"/>
      <c r="I110" s="123"/>
      <c r="J110" s="122" t="s">
        <v>128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5">
        <f>'SO-1, SO-2, SO-3 - Vedlej...'!J30</f>
        <v>0</v>
      </c>
      <c r="AH110" s="123"/>
      <c r="AI110" s="123"/>
      <c r="AJ110" s="123"/>
      <c r="AK110" s="123"/>
      <c r="AL110" s="123"/>
      <c r="AM110" s="123"/>
      <c r="AN110" s="125">
        <f>SUM(AG110,AT110)</f>
        <v>0</v>
      </c>
      <c r="AO110" s="123"/>
      <c r="AP110" s="123"/>
      <c r="AQ110" s="126" t="s">
        <v>86</v>
      </c>
      <c r="AR110" s="127"/>
      <c r="AS110" s="143">
        <v>0</v>
      </c>
      <c r="AT110" s="144">
        <f>ROUND(SUM(AV110:AW110),2)</f>
        <v>0</v>
      </c>
      <c r="AU110" s="145">
        <f>'SO-1, SO-2, SO-3 - Vedlej...'!P119</f>
        <v>0</v>
      </c>
      <c r="AV110" s="144">
        <f>'SO-1, SO-2, SO-3 - Vedlej...'!J33</f>
        <v>0</v>
      </c>
      <c r="AW110" s="144">
        <f>'SO-1, SO-2, SO-3 - Vedlej...'!J34</f>
        <v>0</v>
      </c>
      <c r="AX110" s="144">
        <f>'SO-1, SO-2, SO-3 - Vedlej...'!J35</f>
        <v>0</v>
      </c>
      <c r="AY110" s="144">
        <f>'SO-1, SO-2, SO-3 - Vedlej...'!J36</f>
        <v>0</v>
      </c>
      <c r="AZ110" s="144">
        <f>'SO-1, SO-2, SO-3 - Vedlej...'!F33</f>
        <v>0</v>
      </c>
      <c r="BA110" s="144">
        <f>'SO-1, SO-2, SO-3 - Vedlej...'!F34</f>
        <v>0</v>
      </c>
      <c r="BB110" s="144">
        <f>'SO-1, SO-2, SO-3 - Vedlej...'!F35</f>
        <v>0</v>
      </c>
      <c r="BC110" s="144">
        <f>'SO-1, SO-2, SO-3 - Vedlej...'!F36</f>
        <v>0</v>
      </c>
      <c r="BD110" s="146">
        <f>'SO-1, SO-2, SO-3 - Vedlej...'!F37</f>
        <v>0</v>
      </c>
      <c r="BE110" s="7"/>
      <c r="BT110" s="132" t="s">
        <v>87</v>
      </c>
      <c r="BV110" s="132" t="s">
        <v>82</v>
      </c>
      <c r="BW110" s="132" t="s">
        <v>129</v>
      </c>
      <c r="BX110" s="132" t="s">
        <v>5</v>
      </c>
      <c r="CL110" s="132" t="s">
        <v>1</v>
      </c>
      <c r="CM110" s="132" t="s">
        <v>90</v>
      </c>
    </row>
    <row r="111">
      <c r="B111" s="20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19"/>
    </row>
    <row r="112" s="2" customFormat="1" ht="30" customHeight="1">
      <c r="A112" s="39"/>
      <c r="B112" s="40"/>
      <c r="C112" s="108" t="s">
        <v>130</v>
      </c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111">
        <f>ROUND(SUM(AG113:AG116), 2)</f>
        <v>0</v>
      </c>
      <c r="AH112" s="111"/>
      <c r="AI112" s="111"/>
      <c r="AJ112" s="111"/>
      <c r="AK112" s="111"/>
      <c r="AL112" s="111"/>
      <c r="AM112" s="111"/>
      <c r="AN112" s="111">
        <f>ROUND(SUM(AN113:AN116), 2)</f>
        <v>0</v>
      </c>
      <c r="AO112" s="111"/>
      <c r="AP112" s="111"/>
      <c r="AQ112" s="147"/>
      <c r="AR112" s="42"/>
      <c r="AS112" s="101" t="s">
        <v>131</v>
      </c>
      <c r="AT112" s="102" t="s">
        <v>132</v>
      </c>
      <c r="AU112" s="102" t="s">
        <v>44</v>
      </c>
      <c r="AV112" s="103" t="s">
        <v>67</v>
      </c>
      <c r="AW112" s="39"/>
      <c r="AX112" s="39"/>
      <c r="AY112" s="39"/>
      <c r="AZ112" s="39"/>
      <c r="BA112" s="39"/>
      <c r="BB112" s="39"/>
      <c r="BC112" s="39"/>
      <c r="BD112" s="39"/>
      <c r="BE112" s="39"/>
    </row>
    <row r="113" s="2" customFormat="1" ht="19.92" customHeight="1">
      <c r="A113" s="39"/>
      <c r="B113" s="40"/>
      <c r="C113" s="41"/>
      <c r="D113" s="148" t="s">
        <v>133</v>
      </c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41"/>
      <c r="AD113" s="41"/>
      <c r="AE113" s="41"/>
      <c r="AF113" s="41"/>
      <c r="AG113" s="149">
        <f>ROUND(AG94 * AS113, 2)</f>
        <v>0</v>
      </c>
      <c r="AH113" s="136"/>
      <c r="AI113" s="136"/>
      <c r="AJ113" s="136"/>
      <c r="AK113" s="136"/>
      <c r="AL113" s="136"/>
      <c r="AM113" s="136"/>
      <c r="AN113" s="136">
        <f>ROUND(AG113 + AV113, 2)</f>
        <v>0</v>
      </c>
      <c r="AO113" s="136"/>
      <c r="AP113" s="136"/>
      <c r="AQ113" s="41"/>
      <c r="AR113" s="42"/>
      <c r="AS113" s="150">
        <v>0</v>
      </c>
      <c r="AT113" s="151" t="s">
        <v>134</v>
      </c>
      <c r="AU113" s="151" t="s">
        <v>45</v>
      </c>
      <c r="AV113" s="141">
        <f>ROUND(IF(AU113="základní",AG113*L32,IF(AU113="snížená",AG113*L33,0)), 2)</f>
        <v>0</v>
      </c>
      <c r="AW113" s="39"/>
      <c r="AX113" s="39"/>
      <c r="AY113" s="39"/>
      <c r="AZ113" s="39"/>
      <c r="BA113" s="39"/>
      <c r="BB113" s="39"/>
      <c r="BC113" s="39"/>
      <c r="BD113" s="39"/>
      <c r="BE113" s="39"/>
      <c r="BV113" s="16" t="s">
        <v>135</v>
      </c>
      <c r="BY113" s="152">
        <f>IF(AU113="základní",AV113,0)</f>
        <v>0</v>
      </c>
      <c r="BZ113" s="152">
        <f>IF(AU113="snížená",AV113,0)</f>
        <v>0</v>
      </c>
      <c r="CA113" s="152">
        <v>0</v>
      </c>
      <c r="CB113" s="152">
        <v>0</v>
      </c>
      <c r="CC113" s="152">
        <v>0</v>
      </c>
      <c r="CD113" s="152">
        <f>IF(AU113="základní",AG113,0)</f>
        <v>0</v>
      </c>
      <c r="CE113" s="152">
        <f>IF(AU113="snížená",AG113,0)</f>
        <v>0</v>
      </c>
      <c r="CF113" s="152">
        <f>IF(AU113="zákl. přenesená",AG113,0)</f>
        <v>0</v>
      </c>
      <c r="CG113" s="152">
        <f>IF(AU113="sníž. přenesená",AG113,0)</f>
        <v>0</v>
      </c>
      <c r="CH113" s="152">
        <f>IF(AU113="nulová",AG113,0)</f>
        <v>0</v>
      </c>
      <c r="CI113" s="16">
        <f>IF(AU113="základní",1,IF(AU113="snížená",2,IF(AU113="zákl. přenesená",4,IF(AU113="sníž. přenesená",5,3))))</f>
        <v>1</v>
      </c>
      <c r="CJ113" s="16">
        <f>IF(AT113="stavební čast",1,IF(AT113="investiční čast",2,3))</f>
        <v>1</v>
      </c>
      <c r="CK113" s="16" t="str">
        <f>IF(D113="Vyplň vlastní","","x")</f>
        <v>x</v>
      </c>
    </row>
    <row r="114" s="2" customFormat="1" ht="19.92" customHeight="1">
      <c r="A114" s="39"/>
      <c r="B114" s="40"/>
      <c r="C114" s="41"/>
      <c r="D114" s="153" t="s">
        <v>136</v>
      </c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41"/>
      <c r="AD114" s="41"/>
      <c r="AE114" s="41"/>
      <c r="AF114" s="41"/>
      <c r="AG114" s="149">
        <f>ROUND(AG94 * AS114, 2)</f>
        <v>0</v>
      </c>
      <c r="AH114" s="136"/>
      <c r="AI114" s="136"/>
      <c r="AJ114" s="136"/>
      <c r="AK114" s="136"/>
      <c r="AL114" s="136"/>
      <c r="AM114" s="136"/>
      <c r="AN114" s="136">
        <f>ROUND(AG114 + AV114, 2)</f>
        <v>0</v>
      </c>
      <c r="AO114" s="136"/>
      <c r="AP114" s="136"/>
      <c r="AQ114" s="41"/>
      <c r="AR114" s="42"/>
      <c r="AS114" s="150">
        <v>0</v>
      </c>
      <c r="AT114" s="151" t="s">
        <v>134</v>
      </c>
      <c r="AU114" s="151" t="s">
        <v>45</v>
      </c>
      <c r="AV114" s="141">
        <f>ROUND(IF(AU114="základní",AG114*L32,IF(AU114="snížená",AG114*L33,0)), 2)</f>
        <v>0</v>
      </c>
      <c r="AW114" s="39"/>
      <c r="AX114" s="39"/>
      <c r="AY114" s="39"/>
      <c r="AZ114" s="39"/>
      <c r="BA114" s="39"/>
      <c r="BB114" s="39"/>
      <c r="BC114" s="39"/>
      <c r="BD114" s="39"/>
      <c r="BE114" s="39"/>
      <c r="BV114" s="16" t="s">
        <v>137</v>
      </c>
      <c r="BY114" s="152">
        <f>IF(AU114="základní",AV114,0)</f>
        <v>0</v>
      </c>
      <c r="BZ114" s="152">
        <f>IF(AU114="snížená",AV114,0)</f>
        <v>0</v>
      </c>
      <c r="CA114" s="152">
        <v>0</v>
      </c>
      <c r="CB114" s="152">
        <v>0</v>
      </c>
      <c r="CC114" s="152">
        <v>0</v>
      </c>
      <c r="CD114" s="152">
        <f>IF(AU114="základní",AG114,0)</f>
        <v>0</v>
      </c>
      <c r="CE114" s="152">
        <f>IF(AU114="snížená",AG114,0)</f>
        <v>0</v>
      </c>
      <c r="CF114" s="152">
        <f>IF(AU114="zákl. přenesená",AG114,0)</f>
        <v>0</v>
      </c>
      <c r="CG114" s="152">
        <f>IF(AU114="sníž. přenesená",AG114,0)</f>
        <v>0</v>
      </c>
      <c r="CH114" s="152">
        <f>IF(AU114="nulová",AG114,0)</f>
        <v>0</v>
      </c>
      <c r="CI114" s="16">
        <f>IF(AU114="základní",1,IF(AU114="snížená",2,IF(AU114="zákl. přenesená",4,IF(AU114="sníž. přenesená",5,3))))</f>
        <v>1</v>
      </c>
      <c r="CJ114" s="16">
        <f>IF(AT114="stavební čast",1,IF(AT114="investiční čast",2,3))</f>
        <v>1</v>
      </c>
      <c r="CK114" s="16" t="str">
        <f>IF(D114="Vyplň vlastní","","x")</f>
        <v/>
      </c>
    </row>
    <row r="115" s="2" customFormat="1" ht="19.92" customHeight="1">
      <c r="A115" s="39"/>
      <c r="B115" s="40"/>
      <c r="C115" s="41"/>
      <c r="D115" s="153" t="s">
        <v>136</v>
      </c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41"/>
      <c r="AD115" s="41"/>
      <c r="AE115" s="41"/>
      <c r="AF115" s="41"/>
      <c r="AG115" s="149">
        <f>ROUND(AG94 * AS115, 2)</f>
        <v>0</v>
      </c>
      <c r="AH115" s="136"/>
      <c r="AI115" s="136"/>
      <c r="AJ115" s="136"/>
      <c r="AK115" s="136"/>
      <c r="AL115" s="136"/>
      <c r="AM115" s="136"/>
      <c r="AN115" s="136">
        <f>ROUND(AG115 + AV115, 2)</f>
        <v>0</v>
      </c>
      <c r="AO115" s="136"/>
      <c r="AP115" s="136"/>
      <c r="AQ115" s="41"/>
      <c r="AR115" s="42"/>
      <c r="AS115" s="150">
        <v>0</v>
      </c>
      <c r="AT115" s="151" t="s">
        <v>134</v>
      </c>
      <c r="AU115" s="151" t="s">
        <v>45</v>
      </c>
      <c r="AV115" s="141">
        <f>ROUND(IF(AU115="základní",AG115*L32,IF(AU115="snížená",AG115*L33,0)), 2)</f>
        <v>0</v>
      </c>
      <c r="AW115" s="39"/>
      <c r="AX115" s="39"/>
      <c r="AY115" s="39"/>
      <c r="AZ115" s="39"/>
      <c r="BA115" s="39"/>
      <c r="BB115" s="39"/>
      <c r="BC115" s="39"/>
      <c r="BD115" s="39"/>
      <c r="BE115" s="39"/>
      <c r="BV115" s="16" t="s">
        <v>137</v>
      </c>
      <c r="BY115" s="152">
        <f>IF(AU115="základní",AV115,0)</f>
        <v>0</v>
      </c>
      <c r="BZ115" s="152">
        <f>IF(AU115="snížená",AV115,0)</f>
        <v>0</v>
      </c>
      <c r="CA115" s="152">
        <v>0</v>
      </c>
      <c r="CB115" s="152">
        <v>0</v>
      </c>
      <c r="CC115" s="152">
        <v>0</v>
      </c>
      <c r="CD115" s="152">
        <f>IF(AU115="základní",AG115,0)</f>
        <v>0</v>
      </c>
      <c r="CE115" s="152">
        <f>IF(AU115="snížená",AG115,0)</f>
        <v>0</v>
      </c>
      <c r="CF115" s="152">
        <f>IF(AU115="zákl. přenesená",AG115,0)</f>
        <v>0</v>
      </c>
      <c r="CG115" s="152">
        <f>IF(AU115="sníž. přenesená",AG115,0)</f>
        <v>0</v>
      </c>
      <c r="CH115" s="152">
        <f>IF(AU115="nulová",AG115,0)</f>
        <v>0</v>
      </c>
      <c r="CI115" s="16">
        <f>IF(AU115="základní",1,IF(AU115="snížená",2,IF(AU115="zákl. přenesená",4,IF(AU115="sníž. přenesená",5,3))))</f>
        <v>1</v>
      </c>
      <c r="CJ115" s="16">
        <f>IF(AT115="stavební čast",1,IF(AT115="investiční čast",2,3))</f>
        <v>1</v>
      </c>
      <c r="CK115" s="16" t="str">
        <f>IF(D115="Vyplň vlastní","","x")</f>
        <v/>
      </c>
    </row>
    <row r="116" s="2" customFormat="1" ht="19.92" customHeight="1">
      <c r="A116" s="39"/>
      <c r="B116" s="40"/>
      <c r="C116" s="41"/>
      <c r="D116" s="153" t="s">
        <v>136</v>
      </c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41"/>
      <c r="AD116" s="41"/>
      <c r="AE116" s="41"/>
      <c r="AF116" s="41"/>
      <c r="AG116" s="149">
        <f>ROUND(AG94 * AS116, 2)</f>
        <v>0</v>
      </c>
      <c r="AH116" s="136"/>
      <c r="AI116" s="136"/>
      <c r="AJ116" s="136"/>
      <c r="AK116" s="136"/>
      <c r="AL116" s="136"/>
      <c r="AM116" s="136"/>
      <c r="AN116" s="136">
        <f>ROUND(AG116 + AV116, 2)</f>
        <v>0</v>
      </c>
      <c r="AO116" s="136"/>
      <c r="AP116" s="136"/>
      <c r="AQ116" s="41"/>
      <c r="AR116" s="42"/>
      <c r="AS116" s="154">
        <v>0</v>
      </c>
      <c r="AT116" s="155" t="s">
        <v>134</v>
      </c>
      <c r="AU116" s="155" t="s">
        <v>45</v>
      </c>
      <c r="AV116" s="156">
        <f>ROUND(IF(AU116="základní",AG116*L32,IF(AU116="snížená",AG116*L33,0)), 2)</f>
        <v>0</v>
      </c>
      <c r="AW116" s="39"/>
      <c r="AX116" s="39"/>
      <c r="AY116" s="39"/>
      <c r="AZ116" s="39"/>
      <c r="BA116" s="39"/>
      <c r="BB116" s="39"/>
      <c r="BC116" s="39"/>
      <c r="BD116" s="39"/>
      <c r="BE116" s="39"/>
      <c r="BV116" s="16" t="s">
        <v>137</v>
      </c>
      <c r="BY116" s="152">
        <f>IF(AU116="základní",AV116,0)</f>
        <v>0</v>
      </c>
      <c r="BZ116" s="152">
        <f>IF(AU116="snížená",AV116,0)</f>
        <v>0</v>
      </c>
      <c r="CA116" s="152">
        <v>0</v>
      </c>
      <c r="CB116" s="152">
        <v>0</v>
      </c>
      <c r="CC116" s="152">
        <v>0</v>
      </c>
      <c r="CD116" s="152">
        <f>IF(AU116="základní",AG116,0)</f>
        <v>0</v>
      </c>
      <c r="CE116" s="152">
        <f>IF(AU116="snížená",AG116,0)</f>
        <v>0</v>
      </c>
      <c r="CF116" s="152">
        <f>IF(AU116="zákl. přenesená",AG116,0)</f>
        <v>0</v>
      </c>
      <c r="CG116" s="152">
        <f>IF(AU116="sníž. přenesená",AG116,0)</f>
        <v>0</v>
      </c>
      <c r="CH116" s="152">
        <f>IF(AU116="nulová",AG116,0)</f>
        <v>0</v>
      </c>
      <c r="CI116" s="16">
        <f>IF(AU116="základní",1,IF(AU116="snížená",2,IF(AU116="zákl. přenesená",4,IF(AU116="sníž. přenesená",5,3))))</f>
        <v>1</v>
      </c>
      <c r="CJ116" s="16">
        <f>IF(AT116="stavební čast",1,IF(AT116="investiční čast",2,3))</f>
        <v>1</v>
      </c>
      <c r="CK116" s="16" t="str">
        <f>IF(D116="Vyplň vlastní","","x")</f>
        <v/>
      </c>
    </row>
    <row r="117" s="2" customFormat="1" ht="10.8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2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="2" customFormat="1" ht="30" customHeight="1">
      <c r="A118" s="39"/>
      <c r="B118" s="40"/>
      <c r="C118" s="157" t="s">
        <v>138</v>
      </c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9">
        <f>ROUND(AG94 + AG112, 2)</f>
        <v>0</v>
      </c>
      <c r="AH118" s="159"/>
      <c r="AI118" s="159"/>
      <c r="AJ118" s="159"/>
      <c r="AK118" s="159"/>
      <c r="AL118" s="159"/>
      <c r="AM118" s="159"/>
      <c r="AN118" s="159">
        <f>ROUND(AN94 + AN112, 2)</f>
        <v>0</v>
      </c>
      <c r="AO118" s="159"/>
      <c r="AP118" s="159"/>
      <c r="AQ118" s="158"/>
      <c r="AR118" s="42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42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</sheetData>
  <sheetProtection sheet="1" formatColumns="0" formatRows="0" objects="1" scenarios="1" spinCount="100000" saltValue="gcMKufrlSSV0TP3Nds9qhsLsgSO4jYLTt9R28H3utf/N48LrQqxp0RlvqaSjVzERCwNXYKxV1ZpZM9QCWD2xGA==" hashValue="FNYMZ47AdUro56kYonBG1IpGfLVzLsam81LiccifIZtaD85Zwqv954u09aFrEJTwtCc7to31ofIyfLNsBVAZ0A==" algorithmName="SHA-512" password="CC35"/>
  <mergeCells count="120">
    <mergeCell ref="L85:AO85"/>
    <mergeCell ref="C92:G92"/>
    <mergeCell ref="I92:AF92"/>
    <mergeCell ref="AN94:AP94"/>
    <mergeCell ref="AG94:AM94"/>
    <mergeCell ref="D95:H95"/>
    <mergeCell ref="J95:AF95"/>
    <mergeCell ref="K96:AF96"/>
    <mergeCell ref="E96:I96"/>
    <mergeCell ref="K97:AF97"/>
    <mergeCell ref="E97:I97"/>
    <mergeCell ref="K98:AF98"/>
    <mergeCell ref="E98:I98"/>
    <mergeCell ref="K99:AF99"/>
    <mergeCell ref="E99:I99"/>
    <mergeCell ref="J100:AF100"/>
    <mergeCell ref="D100:H100"/>
    <mergeCell ref="E101:I101"/>
    <mergeCell ref="K101:AF101"/>
    <mergeCell ref="E102:I102"/>
    <mergeCell ref="K102:AF102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2:AM102"/>
    <mergeCell ref="AG100:AM100"/>
    <mergeCell ref="AG103:AM103"/>
    <mergeCell ref="AG99:AM99"/>
    <mergeCell ref="AG104:AM104"/>
    <mergeCell ref="AG101:AM101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AN102:AP102"/>
    <mergeCell ref="AN99:AP99"/>
    <mergeCell ref="AN95:AP95"/>
    <mergeCell ref="AN96:AP96"/>
    <mergeCell ref="AN101:AP101"/>
    <mergeCell ref="AN100:AP100"/>
    <mergeCell ref="AN97:AP97"/>
    <mergeCell ref="AN98:AP98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E103:I103"/>
    <mergeCell ref="K103:AF103"/>
    <mergeCell ref="E104:I104"/>
    <mergeCell ref="K104:AF104"/>
    <mergeCell ref="J105:AF105"/>
    <mergeCell ref="D105:H105"/>
    <mergeCell ref="K106:AF106"/>
    <mergeCell ref="E106:I106"/>
    <mergeCell ref="K107:AF107"/>
    <mergeCell ref="E107:I107"/>
    <mergeCell ref="K108:AF108"/>
    <mergeCell ref="E108:I108"/>
    <mergeCell ref="K109:AF109"/>
    <mergeCell ref="E109:I109"/>
    <mergeCell ref="J110:AF110"/>
    <mergeCell ref="D110:H110"/>
    <mergeCell ref="AG112:AM112"/>
    <mergeCell ref="AN112:AP112"/>
    <mergeCell ref="D113:AB113"/>
    <mergeCell ref="AG113:AM113"/>
    <mergeCell ref="AN113:AP113"/>
    <mergeCell ref="AG114:AM114"/>
    <mergeCell ref="AN114:AP114"/>
    <mergeCell ref="D114:AB114"/>
    <mergeCell ref="D115:AB115"/>
    <mergeCell ref="AG115:AM115"/>
    <mergeCell ref="AN115:AP115"/>
    <mergeCell ref="AG116:AM116"/>
    <mergeCell ref="D116:AB116"/>
    <mergeCell ref="AN116:AP116"/>
    <mergeCell ref="AG118:AM118"/>
    <mergeCell ref="AN118:AP118"/>
  </mergeCells>
  <dataValidations count="2">
    <dataValidation type="list" allowBlank="1" showInputMessage="1" showErrorMessage="1" error="Povoleny jsou hodnoty základní, snížená, zákl. přenesená, sníž. přenesená, nulová." sqref="AU112:AU11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12:AT116">
      <formula1>"stavební čast, technologická čast, investiční čast"</formula1>
    </dataValidation>
  </dataValidations>
  <hyperlinks>
    <hyperlink ref="A96" location="'SO-1 - Větrolam VN2'!C2" display="/"/>
    <hyperlink ref="A97" location="'SO-11 - VN2 (1. rok pěste...'!C2" display="/"/>
    <hyperlink ref="A98" location="'SO-12 - VN2 (2. rok pěste...'!C2" display="/"/>
    <hyperlink ref="A99" location="'SO-13 - VN2 (3. rok pěste...'!C2" display="/"/>
    <hyperlink ref="A101" location="'SO-2 - Větrolam VN3'!C2" display="/"/>
    <hyperlink ref="A102" location="'SO-21 - VN3 (1. rok pěste...'!C2" display="/"/>
    <hyperlink ref="A103" location="'SO-22 - VN3 (2. rok pěste...'!C2" display="/"/>
    <hyperlink ref="A104" location="'SO-23 - VN3 (3. rok pěste...'!C2" display="/"/>
    <hyperlink ref="A106" location="'SO-3 - Větrolam VN4'!C2" display="/"/>
    <hyperlink ref="A107" location="'SO-31 - VN4 (1. rok pěste...'!C2" display="/"/>
    <hyperlink ref="A108" location="'SO-32 - VN4 (2. rok pěste...'!C2" display="/"/>
    <hyperlink ref="A109" location="'SO-33 - VN4 (3. rok pěste...'!C2" display="/"/>
    <hyperlink ref="A110" location="'SO-1, SO-2, SO-3 - Vedle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2" customFormat="1" ht="12" customHeight="1">
      <c r="A8" s="39"/>
      <c r="B8" s="42"/>
      <c r="C8" s="39"/>
      <c r="D8" s="166" t="s">
        <v>140</v>
      </c>
      <c r="E8" s="39"/>
      <c r="F8" s="39"/>
      <c r="G8" s="39"/>
      <c r="H8" s="39"/>
      <c r="I8" s="168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2"/>
      <c r="C9" s="39"/>
      <c r="D9" s="39"/>
      <c r="E9" s="169" t="s">
        <v>573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2"/>
      <c r="C10" s="39"/>
      <c r="D10" s="39"/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2"/>
      <c r="C11" s="39"/>
      <c r="D11" s="166" t="s">
        <v>18</v>
      </c>
      <c r="E11" s="39"/>
      <c r="F11" s="142" t="s">
        <v>89</v>
      </c>
      <c r="G11" s="39"/>
      <c r="H11" s="39"/>
      <c r="I11" s="170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2"/>
      <c r="C12" s="39"/>
      <c r="D12" s="166" t="s">
        <v>20</v>
      </c>
      <c r="E12" s="39"/>
      <c r="F12" s="142" t="s">
        <v>21</v>
      </c>
      <c r="G12" s="39"/>
      <c r="H12" s="39"/>
      <c r="I12" s="170" t="s">
        <v>22</v>
      </c>
      <c r="J12" s="171" t="str">
        <f>'Rekapitulace stavby'!AN8</f>
        <v>23. 11. 2019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8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24</v>
      </c>
      <c r="E14" s="39"/>
      <c r="F14" s="39"/>
      <c r="G14" s="39"/>
      <c r="H14" s="39"/>
      <c r="I14" s="170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2"/>
      <c r="C15" s="39"/>
      <c r="D15" s="39"/>
      <c r="E15" s="142" t="s">
        <v>27</v>
      </c>
      <c r="F15" s="39"/>
      <c r="G15" s="39"/>
      <c r="H15" s="39"/>
      <c r="I15" s="170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8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2"/>
      <c r="C17" s="39"/>
      <c r="D17" s="166" t="s">
        <v>29</v>
      </c>
      <c r="E17" s="39"/>
      <c r="F17" s="39"/>
      <c r="G17" s="39"/>
      <c r="H17" s="39"/>
      <c r="I17" s="170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42"/>
      <c r="G18" s="142"/>
      <c r="H18" s="142"/>
      <c r="I18" s="170" t="s">
        <v>28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8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2"/>
      <c r="C20" s="39"/>
      <c r="D20" s="166" t="s">
        <v>31</v>
      </c>
      <c r="E20" s="39"/>
      <c r="F20" s="39"/>
      <c r="G20" s="39"/>
      <c r="H20" s="39"/>
      <c r="I20" s="170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2"/>
      <c r="C21" s="39"/>
      <c r="D21" s="39"/>
      <c r="E21" s="142" t="s">
        <v>33</v>
      </c>
      <c r="F21" s="39"/>
      <c r="G21" s="39"/>
      <c r="H21" s="39"/>
      <c r="I21" s="170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8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2"/>
      <c r="C23" s="39"/>
      <c r="D23" s="166" t="s">
        <v>35</v>
      </c>
      <c r="E23" s="39"/>
      <c r="F23" s="39"/>
      <c r="G23" s="39"/>
      <c r="H23" s="39"/>
      <c r="I23" s="170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2"/>
      <c r="C24" s="39"/>
      <c r="D24" s="39"/>
      <c r="E24" s="142" t="s">
        <v>36</v>
      </c>
      <c r="F24" s="39"/>
      <c r="G24" s="39"/>
      <c r="H24" s="39"/>
      <c r="I24" s="170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8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2"/>
      <c r="C26" s="39"/>
      <c r="D26" s="166" t="s">
        <v>37</v>
      </c>
      <c r="E26" s="39"/>
      <c r="F26" s="39"/>
      <c r="G26" s="39"/>
      <c r="H26" s="39"/>
      <c r="I26" s="168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72"/>
      <c r="B27" s="173"/>
      <c r="C27" s="172"/>
      <c r="D27" s="172"/>
      <c r="E27" s="174" t="s">
        <v>1</v>
      </c>
      <c r="F27" s="174"/>
      <c r="G27" s="174"/>
      <c r="H27" s="174"/>
      <c r="I27" s="175"/>
      <c r="J27" s="172"/>
      <c r="K27" s="172"/>
      <c r="L27" s="176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hidden="1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2"/>
      <c r="C29" s="39"/>
      <c r="D29" s="177"/>
      <c r="E29" s="177"/>
      <c r="F29" s="177"/>
      <c r="G29" s="177"/>
      <c r="H29" s="177"/>
      <c r="I29" s="178"/>
      <c r="J29" s="177"/>
      <c r="K29" s="17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2"/>
      <c r="C30" s="39"/>
      <c r="D30" s="179" t="s">
        <v>40</v>
      </c>
      <c r="E30" s="39"/>
      <c r="F30" s="39"/>
      <c r="G30" s="39"/>
      <c r="H30" s="39"/>
      <c r="I30" s="168"/>
      <c r="J30" s="180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2"/>
      <c r="C32" s="39"/>
      <c r="D32" s="39"/>
      <c r="E32" s="39"/>
      <c r="F32" s="181" t="s">
        <v>42</v>
      </c>
      <c r="G32" s="39"/>
      <c r="H32" s="39"/>
      <c r="I32" s="182" t="s">
        <v>41</v>
      </c>
      <c r="J32" s="181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2"/>
      <c r="C33" s="39"/>
      <c r="D33" s="183" t="s">
        <v>44</v>
      </c>
      <c r="E33" s="166" t="s">
        <v>45</v>
      </c>
      <c r="F33" s="184">
        <f>ROUND((SUM(BE116:BE235)),  2)</f>
        <v>0</v>
      </c>
      <c r="G33" s="39"/>
      <c r="H33" s="39"/>
      <c r="I33" s="185">
        <v>0.20999999999999999</v>
      </c>
      <c r="J33" s="184">
        <f>ROUND(((SUM(BE116:BE235))*I33),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166" t="s">
        <v>46</v>
      </c>
      <c r="F34" s="184">
        <f>ROUND((SUM(BF116:BF235)),  2)</f>
        <v>0</v>
      </c>
      <c r="G34" s="39"/>
      <c r="H34" s="39"/>
      <c r="I34" s="185">
        <v>0.14999999999999999</v>
      </c>
      <c r="J34" s="184">
        <f>ROUND(((SUM(BF116:BF235))*I34),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66" t="s">
        <v>47</v>
      </c>
      <c r="F35" s="184">
        <f>ROUND((SUM(BG116:BG235)),  2)</f>
        <v>0</v>
      </c>
      <c r="G35" s="39"/>
      <c r="H35" s="39"/>
      <c r="I35" s="185">
        <v>0.20999999999999999</v>
      </c>
      <c r="J35" s="18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48</v>
      </c>
      <c r="F36" s="184">
        <f>ROUND((SUM(BH116:BH235)),  2)</f>
        <v>0</v>
      </c>
      <c r="G36" s="39"/>
      <c r="H36" s="39"/>
      <c r="I36" s="185">
        <v>0.14999999999999999</v>
      </c>
      <c r="J36" s="18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49</v>
      </c>
      <c r="F37" s="184">
        <f>ROUND((SUM(BI116:BI235)),  2)</f>
        <v>0</v>
      </c>
      <c r="G37" s="39"/>
      <c r="H37" s="39"/>
      <c r="I37" s="185">
        <v>0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168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2"/>
      <c r="C39" s="186"/>
      <c r="D39" s="187" t="s">
        <v>50</v>
      </c>
      <c r="E39" s="188"/>
      <c r="F39" s="188"/>
      <c r="G39" s="189" t="s">
        <v>51</v>
      </c>
      <c r="H39" s="190" t="s">
        <v>52</v>
      </c>
      <c r="I39" s="191"/>
      <c r="J39" s="192">
        <f>SUM(J30:J37)</f>
        <v>0</v>
      </c>
      <c r="K39" s="19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19"/>
      <c r="I41" s="160"/>
      <c r="L41" s="19"/>
    </row>
    <row r="42" hidden="1" s="1" customFormat="1" ht="14.4" customHeight="1">
      <c r="B42" s="19"/>
      <c r="I42" s="160"/>
      <c r="L42" s="1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140</v>
      </c>
      <c r="D86" s="41"/>
      <c r="E86" s="41"/>
      <c r="F86" s="41"/>
      <c r="G86" s="41"/>
      <c r="H86" s="41"/>
      <c r="I86" s="168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SO-3 - Větrolam VN4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Dyjákovice</v>
      </c>
      <c r="G89" s="41"/>
      <c r="H89" s="41"/>
      <c r="I89" s="170" t="s">
        <v>22</v>
      </c>
      <c r="J89" s="80" t="str">
        <f>IF(J12="","",J12)</f>
        <v>23. 11. 2019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ČR-Státní pozemkový úřad</v>
      </c>
      <c r="G91" s="41"/>
      <c r="H91" s="41"/>
      <c r="I91" s="170" t="s">
        <v>31</v>
      </c>
      <c r="J91" s="35" t="str">
        <f>E21</f>
        <v>Agroprojekt PSO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170" t="s">
        <v>35</v>
      </c>
      <c r="J92" s="35" t="str">
        <f>E24</f>
        <v>Agroprojekt PSO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8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211" t="s">
        <v>143</v>
      </c>
      <c r="D94" s="158"/>
      <c r="E94" s="158"/>
      <c r="F94" s="158"/>
      <c r="G94" s="158"/>
      <c r="H94" s="158"/>
      <c r="I94" s="212"/>
      <c r="J94" s="213" t="s">
        <v>144</v>
      </c>
      <c r="K94" s="15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214" t="s">
        <v>145</v>
      </c>
      <c r="D96" s="41"/>
      <c r="E96" s="41"/>
      <c r="F96" s="41"/>
      <c r="G96" s="41"/>
      <c r="H96" s="41"/>
      <c r="I96" s="168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146</v>
      </c>
    </row>
    <row r="97" hidden="1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206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/>
    <row r="100" hidden="1"/>
    <row r="101" hidden="1"/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209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2" t="s">
        <v>147</v>
      </c>
      <c r="D103" s="41"/>
      <c r="E103" s="41"/>
      <c r="F103" s="41"/>
      <c r="G103" s="41"/>
      <c r="H103" s="41"/>
      <c r="I103" s="168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168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1" t="s">
        <v>16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210" t="str">
        <f>E7</f>
        <v>Větrolamy VN2, VN3 a VN4 v k.ú. Dyjákovice</v>
      </c>
      <c r="F106" s="31"/>
      <c r="G106" s="31"/>
      <c r="H106" s="3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140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SO-3 - Větrolam VN4</v>
      </c>
      <c r="F108" s="41"/>
      <c r="G108" s="41"/>
      <c r="H108" s="4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68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20</v>
      </c>
      <c r="D110" s="41"/>
      <c r="E110" s="41"/>
      <c r="F110" s="26" t="str">
        <f>F12</f>
        <v>Dyjákovice</v>
      </c>
      <c r="G110" s="41"/>
      <c r="H110" s="41"/>
      <c r="I110" s="170" t="s">
        <v>22</v>
      </c>
      <c r="J110" s="80" t="str">
        <f>IF(J12="","",J12)</f>
        <v>23. 11. 2019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5.65" customHeight="1">
      <c r="A112" s="39"/>
      <c r="B112" s="40"/>
      <c r="C112" s="31" t="s">
        <v>24</v>
      </c>
      <c r="D112" s="41"/>
      <c r="E112" s="41"/>
      <c r="F112" s="26" t="str">
        <f>E15</f>
        <v>ČR-Státní pozemkový úřad</v>
      </c>
      <c r="G112" s="41"/>
      <c r="H112" s="41"/>
      <c r="I112" s="170" t="s">
        <v>31</v>
      </c>
      <c r="J112" s="35" t="str">
        <f>E21</f>
        <v>Agroprojekt PSO s.r.o.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1" t="s">
        <v>29</v>
      </c>
      <c r="D113" s="41"/>
      <c r="E113" s="41"/>
      <c r="F113" s="26" t="str">
        <f>IF(E18="","",E18)</f>
        <v>Vyplň údaj</v>
      </c>
      <c r="G113" s="41"/>
      <c r="H113" s="41"/>
      <c r="I113" s="170" t="s">
        <v>35</v>
      </c>
      <c r="J113" s="35" t="str">
        <f>E24</f>
        <v>Agroprojekt PSO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168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9" customFormat="1" ht="29.28" customHeight="1">
      <c r="A115" s="215"/>
      <c r="B115" s="216"/>
      <c r="C115" s="217" t="s">
        <v>148</v>
      </c>
      <c r="D115" s="218" t="s">
        <v>65</v>
      </c>
      <c r="E115" s="218" t="s">
        <v>61</v>
      </c>
      <c r="F115" s="218" t="s">
        <v>62</v>
      </c>
      <c r="G115" s="218" t="s">
        <v>149</v>
      </c>
      <c r="H115" s="218" t="s">
        <v>150</v>
      </c>
      <c r="I115" s="219" t="s">
        <v>151</v>
      </c>
      <c r="J115" s="220" t="s">
        <v>144</v>
      </c>
      <c r="K115" s="221" t="s">
        <v>152</v>
      </c>
      <c r="L115" s="222"/>
      <c r="M115" s="101" t="s">
        <v>1</v>
      </c>
      <c r="N115" s="102" t="s">
        <v>44</v>
      </c>
      <c r="O115" s="102" t="s">
        <v>153</v>
      </c>
      <c r="P115" s="102" t="s">
        <v>154</v>
      </c>
      <c r="Q115" s="102" t="s">
        <v>155</v>
      </c>
      <c r="R115" s="102" t="s">
        <v>156</v>
      </c>
      <c r="S115" s="102" t="s">
        <v>157</v>
      </c>
      <c r="T115" s="103" t="s">
        <v>158</v>
      </c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</row>
    <row r="116" s="2" customFormat="1" ht="22.8" customHeight="1">
      <c r="A116" s="39"/>
      <c r="B116" s="40"/>
      <c r="C116" s="108" t="s">
        <v>159</v>
      </c>
      <c r="D116" s="41"/>
      <c r="E116" s="41"/>
      <c r="F116" s="41"/>
      <c r="G116" s="41"/>
      <c r="H116" s="41"/>
      <c r="I116" s="168"/>
      <c r="J116" s="223">
        <f>BK116</f>
        <v>0</v>
      </c>
      <c r="K116" s="41"/>
      <c r="L116" s="42"/>
      <c r="M116" s="104"/>
      <c r="N116" s="224"/>
      <c r="O116" s="105"/>
      <c r="P116" s="225">
        <f>SUM(P117:P235)</f>
        <v>0</v>
      </c>
      <c r="Q116" s="105"/>
      <c r="R116" s="225">
        <f>SUM(R117:R235)</f>
        <v>58.696865000000003</v>
      </c>
      <c r="S116" s="105"/>
      <c r="T116" s="226">
        <f>SUM(T117:T235)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6" t="s">
        <v>79</v>
      </c>
      <c r="AU116" s="16" t="s">
        <v>146</v>
      </c>
      <c r="BK116" s="227">
        <f>SUM(BK117:BK235)</f>
        <v>0</v>
      </c>
    </row>
    <row r="117" s="2" customFormat="1" ht="21.75" customHeight="1">
      <c r="A117" s="39"/>
      <c r="B117" s="40"/>
      <c r="C117" s="228" t="s">
        <v>87</v>
      </c>
      <c r="D117" s="228" t="s">
        <v>160</v>
      </c>
      <c r="E117" s="229" t="s">
        <v>161</v>
      </c>
      <c r="F117" s="230" t="s">
        <v>162</v>
      </c>
      <c r="G117" s="231" t="s">
        <v>163</v>
      </c>
      <c r="H117" s="232">
        <v>399</v>
      </c>
      <c r="I117" s="233"/>
      <c r="J117" s="234">
        <f>ROUND(I117*H117,2)</f>
        <v>0</v>
      </c>
      <c r="K117" s="235"/>
      <c r="L117" s="42"/>
      <c r="M117" s="236" t="s">
        <v>1</v>
      </c>
      <c r="N117" s="237" t="s">
        <v>45</v>
      </c>
      <c r="O117" s="92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164</v>
      </c>
      <c r="AT117" s="240" t="s">
        <v>160</v>
      </c>
      <c r="AU117" s="240" t="s">
        <v>80</v>
      </c>
      <c r="AY117" s="16" t="s">
        <v>165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6" t="s">
        <v>87</v>
      </c>
      <c r="BK117" s="152">
        <f>ROUND(I117*H117,2)</f>
        <v>0</v>
      </c>
      <c r="BL117" s="16" t="s">
        <v>164</v>
      </c>
      <c r="BM117" s="240" t="s">
        <v>574</v>
      </c>
    </row>
    <row r="118" s="2" customFormat="1">
      <c r="A118" s="39"/>
      <c r="B118" s="40"/>
      <c r="C118" s="41"/>
      <c r="D118" s="241" t="s">
        <v>167</v>
      </c>
      <c r="E118" s="41"/>
      <c r="F118" s="242" t="s">
        <v>168</v>
      </c>
      <c r="G118" s="41"/>
      <c r="H118" s="41"/>
      <c r="I118" s="168"/>
      <c r="J118" s="41"/>
      <c r="K118" s="41"/>
      <c r="L118" s="42"/>
      <c r="M118" s="243"/>
      <c r="N118" s="244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167</v>
      </c>
      <c r="AU118" s="16" t="s">
        <v>80</v>
      </c>
    </row>
    <row r="119" s="2" customFormat="1" ht="21.75" customHeight="1">
      <c r="A119" s="39"/>
      <c r="B119" s="40"/>
      <c r="C119" s="228" t="s">
        <v>90</v>
      </c>
      <c r="D119" s="228" t="s">
        <v>160</v>
      </c>
      <c r="E119" s="229" t="s">
        <v>169</v>
      </c>
      <c r="F119" s="230" t="s">
        <v>170</v>
      </c>
      <c r="G119" s="231" t="s">
        <v>163</v>
      </c>
      <c r="H119" s="232">
        <v>7498</v>
      </c>
      <c r="I119" s="233"/>
      <c r="J119" s="234">
        <f>ROUND(I119*H119,2)</f>
        <v>0</v>
      </c>
      <c r="K119" s="235"/>
      <c r="L119" s="42"/>
      <c r="M119" s="236" t="s">
        <v>1</v>
      </c>
      <c r="N119" s="237" t="s">
        <v>45</v>
      </c>
      <c r="O119" s="92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164</v>
      </c>
      <c r="AT119" s="240" t="s">
        <v>160</v>
      </c>
      <c r="AU119" s="240" t="s">
        <v>80</v>
      </c>
      <c r="AY119" s="16" t="s">
        <v>165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6" t="s">
        <v>87</v>
      </c>
      <c r="BK119" s="152">
        <f>ROUND(I119*H119,2)</f>
        <v>0</v>
      </c>
      <c r="BL119" s="16" t="s">
        <v>164</v>
      </c>
      <c r="BM119" s="240" t="s">
        <v>575</v>
      </c>
    </row>
    <row r="120" s="2" customFormat="1">
      <c r="A120" s="39"/>
      <c r="B120" s="40"/>
      <c r="C120" s="41"/>
      <c r="D120" s="241" t="s">
        <v>167</v>
      </c>
      <c r="E120" s="41"/>
      <c r="F120" s="242" t="s">
        <v>172</v>
      </c>
      <c r="G120" s="41"/>
      <c r="H120" s="41"/>
      <c r="I120" s="168"/>
      <c r="J120" s="41"/>
      <c r="K120" s="41"/>
      <c r="L120" s="42"/>
      <c r="M120" s="243"/>
      <c r="N120" s="24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167</v>
      </c>
      <c r="AU120" s="16" t="s">
        <v>80</v>
      </c>
    </row>
    <row r="121" s="10" customFormat="1">
      <c r="A121" s="10"/>
      <c r="B121" s="245"/>
      <c r="C121" s="246"/>
      <c r="D121" s="241" t="s">
        <v>173</v>
      </c>
      <c r="E121" s="247" t="s">
        <v>1</v>
      </c>
      <c r="F121" s="248" t="s">
        <v>576</v>
      </c>
      <c r="G121" s="246"/>
      <c r="H121" s="249">
        <v>7498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55" t="s">
        <v>173</v>
      </c>
      <c r="AU121" s="255" t="s">
        <v>80</v>
      </c>
      <c r="AV121" s="10" t="s">
        <v>90</v>
      </c>
      <c r="AW121" s="10" t="s">
        <v>34</v>
      </c>
      <c r="AX121" s="10" t="s">
        <v>87</v>
      </c>
      <c r="AY121" s="255" t="s">
        <v>165</v>
      </c>
    </row>
    <row r="122" s="2" customFormat="1" ht="21.75" customHeight="1">
      <c r="A122" s="39"/>
      <c r="B122" s="40"/>
      <c r="C122" s="228" t="s">
        <v>175</v>
      </c>
      <c r="D122" s="228" t="s">
        <v>160</v>
      </c>
      <c r="E122" s="229" t="s">
        <v>176</v>
      </c>
      <c r="F122" s="230" t="s">
        <v>177</v>
      </c>
      <c r="G122" s="231" t="s">
        <v>163</v>
      </c>
      <c r="H122" s="232">
        <v>7498</v>
      </c>
      <c r="I122" s="233"/>
      <c r="J122" s="234">
        <f>ROUND(I122*H122,2)</f>
        <v>0</v>
      </c>
      <c r="K122" s="235"/>
      <c r="L122" s="42"/>
      <c r="M122" s="236" t="s">
        <v>1</v>
      </c>
      <c r="N122" s="237" t="s">
        <v>45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164</v>
      </c>
      <c r="AT122" s="240" t="s">
        <v>160</v>
      </c>
      <c r="AU122" s="240" t="s">
        <v>80</v>
      </c>
      <c r="AY122" s="16" t="s">
        <v>165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6" t="s">
        <v>87</v>
      </c>
      <c r="BK122" s="152">
        <f>ROUND(I122*H122,2)</f>
        <v>0</v>
      </c>
      <c r="BL122" s="16" t="s">
        <v>164</v>
      </c>
      <c r="BM122" s="240" t="s">
        <v>577</v>
      </c>
    </row>
    <row r="123" s="2" customFormat="1">
      <c r="A123" s="39"/>
      <c r="B123" s="40"/>
      <c r="C123" s="41"/>
      <c r="D123" s="241" t="s">
        <v>167</v>
      </c>
      <c r="E123" s="41"/>
      <c r="F123" s="242" t="s">
        <v>179</v>
      </c>
      <c r="G123" s="41"/>
      <c r="H123" s="41"/>
      <c r="I123" s="168"/>
      <c r="J123" s="41"/>
      <c r="K123" s="41"/>
      <c r="L123" s="42"/>
      <c r="M123" s="243"/>
      <c r="N123" s="24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6" t="s">
        <v>167</v>
      </c>
      <c r="AU123" s="16" t="s">
        <v>80</v>
      </c>
    </row>
    <row r="124" s="10" customFormat="1">
      <c r="A124" s="10"/>
      <c r="B124" s="245"/>
      <c r="C124" s="246"/>
      <c r="D124" s="241" t="s">
        <v>173</v>
      </c>
      <c r="E124" s="247" t="s">
        <v>1</v>
      </c>
      <c r="F124" s="248" t="s">
        <v>576</v>
      </c>
      <c r="G124" s="246"/>
      <c r="H124" s="249">
        <v>7498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55" t="s">
        <v>173</v>
      </c>
      <c r="AU124" s="255" t="s">
        <v>80</v>
      </c>
      <c r="AV124" s="10" t="s">
        <v>90</v>
      </c>
      <c r="AW124" s="10" t="s">
        <v>34</v>
      </c>
      <c r="AX124" s="10" t="s">
        <v>87</v>
      </c>
      <c r="AY124" s="255" t="s">
        <v>165</v>
      </c>
    </row>
    <row r="125" s="2" customFormat="1" ht="16.5" customHeight="1">
      <c r="A125" s="39"/>
      <c r="B125" s="40"/>
      <c r="C125" s="228" t="s">
        <v>164</v>
      </c>
      <c r="D125" s="228" t="s">
        <v>160</v>
      </c>
      <c r="E125" s="229" t="s">
        <v>180</v>
      </c>
      <c r="F125" s="230" t="s">
        <v>181</v>
      </c>
      <c r="G125" s="231" t="s">
        <v>163</v>
      </c>
      <c r="H125" s="232">
        <v>7498</v>
      </c>
      <c r="I125" s="233"/>
      <c r="J125" s="234">
        <f>ROUND(I125*H125,2)</f>
        <v>0</v>
      </c>
      <c r="K125" s="235"/>
      <c r="L125" s="42"/>
      <c r="M125" s="236" t="s">
        <v>1</v>
      </c>
      <c r="N125" s="237" t="s">
        <v>45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164</v>
      </c>
      <c r="AT125" s="240" t="s">
        <v>160</v>
      </c>
      <c r="AU125" s="240" t="s">
        <v>80</v>
      </c>
      <c r="AY125" s="16" t="s">
        <v>165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6" t="s">
        <v>87</v>
      </c>
      <c r="BK125" s="152">
        <f>ROUND(I125*H125,2)</f>
        <v>0</v>
      </c>
      <c r="BL125" s="16" t="s">
        <v>164</v>
      </c>
      <c r="BM125" s="240" t="s">
        <v>578</v>
      </c>
    </row>
    <row r="126" s="2" customFormat="1">
      <c r="A126" s="39"/>
      <c r="B126" s="40"/>
      <c r="C126" s="41"/>
      <c r="D126" s="241" t="s">
        <v>167</v>
      </c>
      <c r="E126" s="41"/>
      <c r="F126" s="242" t="s">
        <v>183</v>
      </c>
      <c r="G126" s="41"/>
      <c r="H126" s="41"/>
      <c r="I126" s="168"/>
      <c r="J126" s="41"/>
      <c r="K126" s="41"/>
      <c r="L126" s="42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167</v>
      </c>
      <c r="AU126" s="16" t="s">
        <v>80</v>
      </c>
    </row>
    <row r="127" s="10" customFormat="1">
      <c r="A127" s="10"/>
      <c r="B127" s="245"/>
      <c r="C127" s="246"/>
      <c r="D127" s="241" t="s">
        <v>173</v>
      </c>
      <c r="E127" s="247" t="s">
        <v>1</v>
      </c>
      <c r="F127" s="248" t="s">
        <v>576</v>
      </c>
      <c r="G127" s="246"/>
      <c r="H127" s="249">
        <v>7498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55" t="s">
        <v>173</v>
      </c>
      <c r="AU127" s="255" t="s">
        <v>80</v>
      </c>
      <c r="AV127" s="10" t="s">
        <v>90</v>
      </c>
      <c r="AW127" s="10" t="s">
        <v>34</v>
      </c>
      <c r="AX127" s="10" t="s">
        <v>87</v>
      </c>
      <c r="AY127" s="255" t="s">
        <v>165</v>
      </c>
    </row>
    <row r="128" s="2" customFormat="1" ht="16.5" customHeight="1">
      <c r="A128" s="39"/>
      <c r="B128" s="40"/>
      <c r="C128" s="228" t="s">
        <v>184</v>
      </c>
      <c r="D128" s="228" t="s">
        <v>160</v>
      </c>
      <c r="E128" s="229" t="s">
        <v>185</v>
      </c>
      <c r="F128" s="230" t="s">
        <v>186</v>
      </c>
      <c r="G128" s="231" t="s">
        <v>163</v>
      </c>
      <c r="H128" s="232">
        <v>7498</v>
      </c>
      <c r="I128" s="233"/>
      <c r="J128" s="234">
        <f>ROUND(I128*H128,2)</f>
        <v>0</v>
      </c>
      <c r="K128" s="235"/>
      <c r="L128" s="42"/>
      <c r="M128" s="236" t="s">
        <v>1</v>
      </c>
      <c r="N128" s="237" t="s">
        <v>45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164</v>
      </c>
      <c r="AT128" s="240" t="s">
        <v>160</v>
      </c>
      <c r="AU128" s="240" t="s">
        <v>80</v>
      </c>
      <c r="AY128" s="16" t="s">
        <v>165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87</v>
      </c>
      <c r="BK128" s="152">
        <f>ROUND(I128*H128,2)</f>
        <v>0</v>
      </c>
      <c r="BL128" s="16" t="s">
        <v>164</v>
      </c>
      <c r="BM128" s="240" t="s">
        <v>579</v>
      </c>
    </row>
    <row r="129" s="2" customFormat="1">
      <c r="A129" s="39"/>
      <c r="B129" s="40"/>
      <c r="C129" s="41"/>
      <c r="D129" s="241" t="s">
        <v>167</v>
      </c>
      <c r="E129" s="41"/>
      <c r="F129" s="242" t="s">
        <v>188</v>
      </c>
      <c r="G129" s="41"/>
      <c r="H129" s="41"/>
      <c r="I129" s="168"/>
      <c r="J129" s="41"/>
      <c r="K129" s="41"/>
      <c r="L129" s="42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167</v>
      </c>
      <c r="AU129" s="16" t="s">
        <v>80</v>
      </c>
    </row>
    <row r="130" s="10" customFormat="1">
      <c r="A130" s="10"/>
      <c r="B130" s="245"/>
      <c r="C130" s="246"/>
      <c r="D130" s="241" t="s">
        <v>173</v>
      </c>
      <c r="E130" s="247" t="s">
        <v>1</v>
      </c>
      <c r="F130" s="248" t="s">
        <v>576</v>
      </c>
      <c r="G130" s="246"/>
      <c r="H130" s="249">
        <v>7498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55" t="s">
        <v>173</v>
      </c>
      <c r="AU130" s="255" t="s">
        <v>80</v>
      </c>
      <c r="AV130" s="10" t="s">
        <v>90</v>
      </c>
      <c r="AW130" s="10" t="s">
        <v>34</v>
      </c>
      <c r="AX130" s="10" t="s">
        <v>87</v>
      </c>
      <c r="AY130" s="255" t="s">
        <v>165</v>
      </c>
    </row>
    <row r="131" s="2" customFormat="1" ht="21.75" customHeight="1">
      <c r="A131" s="39"/>
      <c r="B131" s="40"/>
      <c r="C131" s="228" t="s">
        <v>189</v>
      </c>
      <c r="D131" s="228" t="s">
        <v>160</v>
      </c>
      <c r="E131" s="229" t="s">
        <v>190</v>
      </c>
      <c r="F131" s="230" t="s">
        <v>191</v>
      </c>
      <c r="G131" s="231" t="s">
        <v>163</v>
      </c>
      <c r="H131" s="232">
        <v>5473</v>
      </c>
      <c r="I131" s="233"/>
      <c r="J131" s="234">
        <f>ROUND(I131*H131,2)</f>
        <v>0</v>
      </c>
      <c r="K131" s="235"/>
      <c r="L131" s="42"/>
      <c r="M131" s="236" t="s">
        <v>1</v>
      </c>
      <c r="N131" s="237" t="s">
        <v>45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164</v>
      </c>
      <c r="AT131" s="240" t="s">
        <v>160</v>
      </c>
      <c r="AU131" s="240" t="s">
        <v>80</v>
      </c>
      <c r="AY131" s="16" t="s">
        <v>165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6" t="s">
        <v>87</v>
      </c>
      <c r="BK131" s="152">
        <f>ROUND(I131*H131,2)</f>
        <v>0</v>
      </c>
      <c r="BL131" s="16" t="s">
        <v>164</v>
      </c>
      <c r="BM131" s="240" t="s">
        <v>580</v>
      </c>
    </row>
    <row r="132" s="2" customFormat="1">
      <c r="A132" s="39"/>
      <c r="B132" s="40"/>
      <c r="C132" s="41"/>
      <c r="D132" s="241" t="s">
        <v>167</v>
      </c>
      <c r="E132" s="41"/>
      <c r="F132" s="242" t="s">
        <v>193</v>
      </c>
      <c r="G132" s="41"/>
      <c r="H132" s="41"/>
      <c r="I132" s="168"/>
      <c r="J132" s="41"/>
      <c r="K132" s="41"/>
      <c r="L132" s="42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167</v>
      </c>
      <c r="AU132" s="16" t="s">
        <v>80</v>
      </c>
    </row>
    <row r="133" s="2" customFormat="1" ht="16.5" customHeight="1">
      <c r="A133" s="39"/>
      <c r="B133" s="40"/>
      <c r="C133" s="256" t="s">
        <v>195</v>
      </c>
      <c r="D133" s="256" t="s">
        <v>196</v>
      </c>
      <c r="E133" s="257" t="s">
        <v>197</v>
      </c>
      <c r="F133" s="258" t="s">
        <v>198</v>
      </c>
      <c r="G133" s="259" t="s">
        <v>199</v>
      </c>
      <c r="H133" s="260">
        <v>136.82499999999999</v>
      </c>
      <c r="I133" s="261"/>
      <c r="J133" s="262">
        <f>ROUND(I133*H133,2)</f>
        <v>0</v>
      </c>
      <c r="K133" s="263"/>
      <c r="L133" s="264"/>
      <c r="M133" s="265" t="s">
        <v>1</v>
      </c>
      <c r="N133" s="266" t="s">
        <v>45</v>
      </c>
      <c r="O133" s="92"/>
      <c r="P133" s="238">
        <f>O133*H133</f>
        <v>0</v>
      </c>
      <c r="Q133" s="238">
        <v>0.001</v>
      </c>
      <c r="R133" s="238">
        <f>Q133*H133</f>
        <v>0.136825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200</v>
      </c>
      <c r="AT133" s="240" t="s">
        <v>196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581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198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10" customFormat="1">
      <c r="A135" s="10"/>
      <c r="B135" s="245"/>
      <c r="C135" s="246"/>
      <c r="D135" s="241" t="s">
        <v>173</v>
      </c>
      <c r="E135" s="247" t="s">
        <v>1</v>
      </c>
      <c r="F135" s="248" t="s">
        <v>582</v>
      </c>
      <c r="G135" s="246"/>
      <c r="H135" s="249">
        <v>136.82499999999999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55" t="s">
        <v>173</v>
      </c>
      <c r="AU135" s="255" t="s">
        <v>80</v>
      </c>
      <c r="AV135" s="10" t="s">
        <v>90</v>
      </c>
      <c r="AW135" s="10" t="s">
        <v>34</v>
      </c>
      <c r="AX135" s="10" t="s">
        <v>87</v>
      </c>
      <c r="AY135" s="255" t="s">
        <v>165</v>
      </c>
    </row>
    <row r="136" s="2" customFormat="1" ht="21.75" customHeight="1">
      <c r="A136" s="39"/>
      <c r="B136" s="40"/>
      <c r="C136" s="228" t="s">
        <v>200</v>
      </c>
      <c r="D136" s="228" t="s">
        <v>160</v>
      </c>
      <c r="E136" s="229" t="s">
        <v>203</v>
      </c>
      <c r="F136" s="230" t="s">
        <v>162</v>
      </c>
      <c r="G136" s="231" t="s">
        <v>163</v>
      </c>
      <c r="H136" s="232">
        <v>5872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164</v>
      </c>
      <c r="AT136" s="240" t="s">
        <v>160</v>
      </c>
      <c r="AU136" s="240" t="s">
        <v>80</v>
      </c>
      <c r="AY136" s="16" t="s">
        <v>165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87</v>
      </c>
      <c r="BK136" s="152">
        <f>ROUND(I136*H136,2)</f>
        <v>0</v>
      </c>
      <c r="BL136" s="16" t="s">
        <v>164</v>
      </c>
      <c r="BM136" s="240" t="s">
        <v>583</v>
      </c>
    </row>
    <row r="137" s="2" customFormat="1">
      <c r="A137" s="39"/>
      <c r="B137" s="40"/>
      <c r="C137" s="41"/>
      <c r="D137" s="241" t="s">
        <v>167</v>
      </c>
      <c r="E137" s="41"/>
      <c r="F137" s="242" t="s">
        <v>168</v>
      </c>
      <c r="G137" s="41"/>
      <c r="H137" s="41"/>
      <c r="I137" s="168"/>
      <c r="J137" s="41"/>
      <c r="K137" s="41"/>
      <c r="L137" s="42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167</v>
      </c>
      <c r="AU137" s="16" t="s">
        <v>80</v>
      </c>
    </row>
    <row r="138" s="10" customFormat="1">
      <c r="A138" s="10"/>
      <c r="B138" s="245"/>
      <c r="C138" s="246"/>
      <c r="D138" s="241" t="s">
        <v>173</v>
      </c>
      <c r="E138" s="247" t="s">
        <v>1</v>
      </c>
      <c r="F138" s="248" t="s">
        <v>584</v>
      </c>
      <c r="G138" s="246"/>
      <c r="H138" s="249">
        <v>5872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55" t="s">
        <v>173</v>
      </c>
      <c r="AU138" s="255" t="s">
        <v>80</v>
      </c>
      <c r="AV138" s="10" t="s">
        <v>90</v>
      </c>
      <c r="AW138" s="10" t="s">
        <v>34</v>
      </c>
      <c r="AX138" s="10" t="s">
        <v>87</v>
      </c>
      <c r="AY138" s="255" t="s">
        <v>165</v>
      </c>
    </row>
    <row r="139" s="2" customFormat="1" ht="21.75" customHeight="1">
      <c r="A139" s="39"/>
      <c r="B139" s="40"/>
      <c r="C139" s="228" t="s">
        <v>206</v>
      </c>
      <c r="D139" s="228" t="s">
        <v>160</v>
      </c>
      <c r="E139" s="229" t="s">
        <v>207</v>
      </c>
      <c r="F139" s="230" t="s">
        <v>208</v>
      </c>
      <c r="G139" s="231" t="s">
        <v>209</v>
      </c>
      <c r="H139" s="232">
        <v>360</v>
      </c>
      <c r="I139" s="233"/>
      <c r="J139" s="234">
        <f>ROUND(I139*H139,2)</f>
        <v>0</v>
      </c>
      <c r="K139" s="235"/>
      <c r="L139" s="42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164</v>
      </c>
      <c r="AT139" s="240" t="s">
        <v>160</v>
      </c>
      <c r="AU139" s="240" t="s">
        <v>80</v>
      </c>
      <c r="AY139" s="16" t="s">
        <v>165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87</v>
      </c>
      <c r="BK139" s="152">
        <f>ROUND(I139*H139,2)</f>
        <v>0</v>
      </c>
      <c r="BL139" s="16" t="s">
        <v>164</v>
      </c>
      <c r="BM139" s="240" t="s">
        <v>585</v>
      </c>
    </row>
    <row r="140" s="2" customFormat="1">
      <c r="A140" s="39"/>
      <c r="B140" s="40"/>
      <c r="C140" s="41"/>
      <c r="D140" s="241" t="s">
        <v>167</v>
      </c>
      <c r="E140" s="41"/>
      <c r="F140" s="242" t="s">
        <v>211</v>
      </c>
      <c r="G140" s="41"/>
      <c r="H140" s="41"/>
      <c r="I140" s="168"/>
      <c r="J140" s="41"/>
      <c r="K140" s="41"/>
      <c r="L140" s="42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167</v>
      </c>
      <c r="AU140" s="16" t="s">
        <v>80</v>
      </c>
    </row>
    <row r="141" s="10" customFormat="1">
      <c r="A141" s="10"/>
      <c r="B141" s="245"/>
      <c r="C141" s="246"/>
      <c r="D141" s="241" t="s">
        <v>173</v>
      </c>
      <c r="E141" s="247" t="s">
        <v>1</v>
      </c>
      <c r="F141" s="248" t="s">
        <v>586</v>
      </c>
      <c r="G141" s="246"/>
      <c r="H141" s="249">
        <v>360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55" t="s">
        <v>173</v>
      </c>
      <c r="AU141" s="255" t="s">
        <v>80</v>
      </c>
      <c r="AV141" s="10" t="s">
        <v>90</v>
      </c>
      <c r="AW141" s="10" t="s">
        <v>34</v>
      </c>
      <c r="AX141" s="10" t="s">
        <v>87</v>
      </c>
      <c r="AY141" s="255" t="s">
        <v>165</v>
      </c>
    </row>
    <row r="142" s="2" customFormat="1" ht="21.75" customHeight="1">
      <c r="A142" s="39"/>
      <c r="B142" s="40"/>
      <c r="C142" s="228" t="s">
        <v>213</v>
      </c>
      <c r="D142" s="228" t="s">
        <v>160</v>
      </c>
      <c r="E142" s="229" t="s">
        <v>214</v>
      </c>
      <c r="F142" s="230" t="s">
        <v>215</v>
      </c>
      <c r="G142" s="231" t="s">
        <v>209</v>
      </c>
      <c r="H142" s="232">
        <v>2880</v>
      </c>
      <c r="I142" s="233"/>
      <c r="J142" s="234">
        <f>ROUND(I142*H142,2)</f>
        <v>0</v>
      </c>
      <c r="K142" s="235"/>
      <c r="L142" s="42"/>
      <c r="M142" s="236" t="s">
        <v>1</v>
      </c>
      <c r="N142" s="237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164</v>
      </c>
      <c r="AT142" s="240" t="s">
        <v>160</v>
      </c>
      <c r="AU142" s="240" t="s">
        <v>80</v>
      </c>
      <c r="AY142" s="16" t="s">
        <v>165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6" t="s">
        <v>87</v>
      </c>
      <c r="BK142" s="152">
        <f>ROUND(I142*H142,2)</f>
        <v>0</v>
      </c>
      <c r="BL142" s="16" t="s">
        <v>164</v>
      </c>
      <c r="BM142" s="240" t="s">
        <v>587</v>
      </c>
    </row>
    <row r="143" s="2" customFormat="1">
      <c r="A143" s="39"/>
      <c r="B143" s="40"/>
      <c r="C143" s="41"/>
      <c r="D143" s="241" t="s">
        <v>167</v>
      </c>
      <c r="E143" s="41"/>
      <c r="F143" s="242" t="s">
        <v>217</v>
      </c>
      <c r="G143" s="41"/>
      <c r="H143" s="41"/>
      <c r="I143" s="168"/>
      <c r="J143" s="41"/>
      <c r="K143" s="41"/>
      <c r="L143" s="42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167</v>
      </c>
      <c r="AU143" s="16" t="s">
        <v>80</v>
      </c>
    </row>
    <row r="144" s="10" customFormat="1">
      <c r="A144" s="10"/>
      <c r="B144" s="245"/>
      <c r="C144" s="246"/>
      <c r="D144" s="241" t="s">
        <v>173</v>
      </c>
      <c r="E144" s="247" t="s">
        <v>1</v>
      </c>
      <c r="F144" s="248" t="s">
        <v>588</v>
      </c>
      <c r="G144" s="246"/>
      <c r="H144" s="249">
        <v>2880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55" t="s">
        <v>173</v>
      </c>
      <c r="AU144" s="255" t="s">
        <v>80</v>
      </c>
      <c r="AV144" s="10" t="s">
        <v>90</v>
      </c>
      <c r="AW144" s="10" t="s">
        <v>34</v>
      </c>
      <c r="AX144" s="10" t="s">
        <v>87</v>
      </c>
      <c r="AY144" s="255" t="s">
        <v>165</v>
      </c>
    </row>
    <row r="145" s="2" customFormat="1" ht="21.75" customHeight="1">
      <c r="A145" s="39"/>
      <c r="B145" s="40"/>
      <c r="C145" s="228" t="s">
        <v>219</v>
      </c>
      <c r="D145" s="228" t="s">
        <v>160</v>
      </c>
      <c r="E145" s="229" t="s">
        <v>220</v>
      </c>
      <c r="F145" s="230" t="s">
        <v>221</v>
      </c>
      <c r="G145" s="231" t="s">
        <v>222</v>
      </c>
      <c r="H145" s="232">
        <v>0.16200000000000001</v>
      </c>
      <c r="I145" s="233"/>
      <c r="J145" s="234">
        <f>ROUND(I145*H145,2)</f>
        <v>0</v>
      </c>
      <c r="K145" s="235"/>
      <c r="L145" s="42"/>
      <c r="M145" s="236" t="s">
        <v>1</v>
      </c>
      <c r="N145" s="237" t="s">
        <v>45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164</v>
      </c>
      <c r="AT145" s="240" t="s">
        <v>160</v>
      </c>
      <c r="AU145" s="240" t="s">
        <v>80</v>
      </c>
      <c r="AY145" s="16" t="s">
        <v>165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6" t="s">
        <v>87</v>
      </c>
      <c r="BK145" s="152">
        <f>ROUND(I145*H145,2)</f>
        <v>0</v>
      </c>
      <c r="BL145" s="16" t="s">
        <v>164</v>
      </c>
      <c r="BM145" s="240" t="s">
        <v>589</v>
      </c>
    </row>
    <row r="146" s="2" customFormat="1">
      <c r="A146" s="39"/>
      <c r="B146" s="40"/>
      <c r="C146" s="41"/>
      <c r="D146" s="241" t="s">
        <v>167</v>
      </c>
      <c r="E146" s="41"/>
      <c r="F146" s="242" t="s">
        <v>224</v>
      </c>
      <c r="G146" s="41"/>
      <c r="H146" s="41"/>
      <c r="I146" s="168"/>
      <c r="J146" s="41"/>
      <c r="K146" s="41"/>
      <c r="L146" s="42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167</v>
      </c>
      <c r="AU146" s="16" t="s">
        <v>80</v>
      </c>
    </row>
    <row r="147" s="10" customFormat="1">
      <c r="A147" s="10"/>
      <c r="B147" s="245"/>
      <c r="C147" s="246"/>
      <c r="D147" s="241" t="s">
        <v>173</v>
      </c>
      <c r="E147" s="247" t="s">
        <v>1</v>
      </c>
      <c r="F147" s="248" t="s">
        <v>590</v>
      </c>
      <c r="G147" s="246"/>
      <c r="H147" s="249">
        <v>0.16200000000000001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55" t="s">
        <v>173</v>
      </c>
      <c r="AU147" s="255" t="s">
        <v>80</v>
      </c>
      <c r="AV147" s="10" t="s">
        <v>90</v>
      </c>
      <c r="AW147" s="10" t="s">
        <v>34</v>
      </c>
      <c r="AX147" s="10" t="s">
        <v>87</v>
      </c>
      <c r="AY147" s="255" t="s">
        <v>165</v>
      </c>
    </row>
    <row r="148" s="2" customFormat="1" ht="16.5" customHeight="1">
      <c r="A148" s="39"/>
      <c r="B148" s="40"/>
      <c r="C148" s="256" t="s">
        <v>226</v>
      </c>
      <c r="D148" s="256" t="s">
        <v>196</v>
      </c>
      <c r="E148" s="257" t="s">
        <v>227</v>
      </c>
      <c r="F148" s="258" t="s">
        <v>228</v>
      </c>
      <c r="G148" s="259" t="s">
        <v>199</v>
      </c>
      <c r="H148" s="260">
        <v>162</v>
      </c>
      <c r="I148" s="261"/>
      <c r="J148" s="262">
        <f>ROUND(I148*H148,2)</f>
        <v>0</v>
      </c>
      <c r="K148" s="263"/>
      <c r="L148" s="264"/>
      <c r="M148" s="265" t="s">
        <v>1</v>
      </c>
      <c r="N148" s="266" t="s">
        <v>45</v>
      </c>
      <c r="O148" s="92"/>
      <c r="P148" s="238">
        <f>O148*H148</f>
        <v>0</v>
      </c>
      <c r="Q148" s="238">
        <v>0.001</v>
      </c>
      <c r="R148" s="238">
        <f>Q148*H148</f>
        <v>0.16200000000000001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200</v>
      </c>
      <c r="AT148" s="240" t="s">
        <v>196</v>
      </c>
      <c r="AU148" s="240" t="s">
        <v>80</v>
      </c>
      <c r="AY148" s="16" t="s">
        <v>165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6" t="s">
        <v>87</v>
      </c>
      <c r="BK148" s="152">
        <f>ROUND(I148*H148,2)</f>
        <v>0</v>
      </c>
      <c r="BL148" s="16" t="s">
        <v>164</v>
      </c>
      <c r="BM148" s="240" t="s">
        <v>591</v>
      </c>
    </row>
    <row r="149" s="2" customFormat="1">
      <c r="A149" s="39"/>
      <c r="B149" s="40"/>
      <c r="C149" s="41"/>
      <c r="D149" s="241" t="s">
        <v>167</v>
      </c>
      <c r="E149" s="41"/>
      <c r="F149" s="242" t="s">
        <v>228</v>
      </c>
      <c r="G149" s="41"/>
      <c r="H149" s="41"/>
      <c r="I149" s="168"/>
      <c r="J149" s="41"/>
      <c r="K149" s="41"/>
      <c r="L149" s="42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167</v>
      </c>
      <c r="AU149" s="16" t="s">
        <v>80</v>
      </c>
    </row>
    <row r="150" s="10" customFormat="1">
      <c r="A150" s="10"/>
      <c r="B150" s="245"/>
      <c r="C150" s="246"/>
      <c r="D150" s="241" t="s">
        <v>173</v>
      </c>
      <c r="E150" s="247" t="s">
        <v>1</v>
      </c>
      <c r="F150" s="248" t="s">
        <v>592</v>
      </c>
      <c r="G150" s="246"/>
      <c r="H150" s="249">
        <v>162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55" t="s">
        <v>173</v>
      </c>
      <c r="AU150" s="255" t="s">
        <v>80</v>
      </c>
      <c r="AV150" s="10" t="s">
        <v>90</v>
      </c>
      <c r="AW150" s="10" t="s">
        <v>34</v>
      </c>
      <c r="AX150" s="10" t="s">
        <v>87</v>
      </c>
      <c r="AY150" s="255" t="s">
        <v>165</v>
      </c>
    </row>
    <row r="151" s="2" customFormat="1" ht="21.75" customHeight="1">
      <c r="A151" s="39"/>
      <c r="B151" s="40"/>
      <c r="C151" s="228" t="s">
        <v>231</v>
      </c>
      <c r="D151" s="228" t="s">
        <v>160</v>
      </c>
      <c r="E151" s="229" t="s">
        <v>232</v>
      </c>
      <c r="F151" s="230" t="s">
        <v>233</v>
      </c>
      <c r="G151" s="231" t="s">
        <v>222</v>
      </c>
      <c r="H151" s="232">
        <v>0.20300000000000001</v>
      </c>
      <c r="I151" s="233"/>
      <c r="J151" s="234">
        <f>ROUND(I151*H151,2)</f>
        <v>0</v>
      </c>
      <c r="K151" s="235"/>
      <c r="L151" s="42"/>
      <c r="M151" s="236" t="s">
        <v>1</v>
      </c>
      <c r="N151" s="237" t="s">
        <v>45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164</v>
      </c>
      <c r="AT151" s="240" t="s">
        <v>160</v>
      </c>
      <c r="AU151" s="240" t="s">
        <v>80</v>
      </c>
      <c r="AY151" s="16" t="s">
        <v>165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87</v>
      </c>
      <c r="BK151" s="152">
        <f>ROUND(I151*H151,2)</f>
        <v>0</v>
      </c>
      <c r="BL151" s="16" t="s">
        <v>164</v>
      </c>
      <c r="BM151" s="240" t="s">
        <v>593</v>
      </c>
    </row>
    <row r="152" s="2" customFormat="1">
      <c r="A152" s="39"/>
      <c r="B152" s="40"/>
      <c r="C152" s="41"/>
      <c r="D152" s="241" t="s">
        <v>167</v>
      </c>
      <c r="E152" s="41"/>
      <c r="F152" s="242" t="s">
        <v>235</v>
      </c>
      <c r="G152" s="41"/>
      <c r="H152" s="41"/>
      <c r="I152" s="168"/>
      <c r="J152" s="41"/>
      <c r="K152" s="41"/>
      <c r="L152" s="42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6" t="s">
        <v>167</v>
      </c>
      <c r="AU152" s="16" t="s">
        <v>80</v>
      </c>
    </row>
    <row r="153" s="10" customFormat="1">
      <c r="A153" s="10"/>
      <c r="B153" s="245"/>
      <c r="C153" s="246"/>
      <c r="D153" s="241" t="s">
        <v>173</v>
      </c>
      <c r="E153" s="247" t="s">
        <v>1</v>
      </c>
      <c r="F153" s="248" t="s">
        <v>594</v>
      </c>
      <c r="G153" s="246"/>
      <c r="H153" s="249">
        <v>0.20300000000000001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55" t="s">
        <v>173</v>
      </c>
      <c r="AU153" s="255" t="s">
        <v>80</v>
      </c>
      <c r="AV153" s="10" t="s">
        <v>90</v>
      </c>
      <c r="AW153" s="10" t="s">
        <v>34</v>
      </c>
      <c r="AX153" s="10" t="s">
        <v>87</v>
      </c>
      <c r="AY153" s="255" t="s">
        <v>165</v>
      </c>
    </row>
    <row r="154" s="2" customFormat="1" ht="21.75" customHeight="1">
      <c r="A154" s="39"/>
      <c r="B154" s="40"/>
      <c r="C154" s="256" t="s">
        <v>237</v>
      </c>
      <c r="D154" s="256" t="s">
        <v>196</v>
      </c>
      <c r="E154" s="257" t="s">
        <v>238</v>
      </c>
      <c r="F154" s="258" t="s">
        <v>239</v>
      </c>
      <c r="G154" s="259" t="s">
        <v>199</v>
      </c>
      <c r="H154" s="260">
        <v>202.5</v>
      </c>
      <c r="I154" s="261"/>
      <c r="J154" s="262">
        <f>ROUND(I154*H154,2)</f>
        <v>0</v>
      </c>
      <c r="K154" s="263"/>
      <c r="L154" s="264"/>
      <c r="M154" s="265" t="s">
        <v>1</v>
      </c>
      <c r="N154" s="266" t="s">
        <v>45</v>
      </c>
      <c r="O154" s="92"/>
      <c r="P154" s="238">
        <f>O154*H154</f>
        <v>0</v>
      </c>
      <c r="Q154" s="238">
        <v>0.001</v>
      </c>
      <c r="R154" s="238">
        <f>Q154*H154</f>
        <v>0.20250000000000001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200</v>
      </c>
      <c r="AT154" s="240" t="s">
        <v>196</v>
      </c>
      <c r="AU154" s="240" t="s">
        <v>80</v>
      </c>
      <c r="AY154" s="16" t="s">
        <v>165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87</v>
      </c>
      <c r="BK154" s="152">
        <f>ROUND(I154*H154,2)</f>
        <v>0</v>
      </c>
      <c r="BL154" s="16" t="s">
        <v>164</v>
      </c>
      <c r="BM154" s="240" t="s">
        <v>595</v>
      </c>
    </row>
    <row r="155" s="2" customFormat="1">
      <c r="A155" s="39"/>
      <c r="B155" s="40"/>
      <c r="C155" s="41"/>
      <c r="D155" s="241" t="s">
        <v>167</v>
      </c>
      <c r="E155" s="41"/>
      <c r="F155" s="242" t="s">
        <v>596</v>
      </c>
      <c r="G155" s="41"/>
      <c r="H155" s="41"/>
      <c r="I155" s="168"/>
      <c r="J155" s="41"/>
      <c r="K155" s="41"/>
      <c r="L155" s="42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167</v>
      </c>
      <c r="AU155" s="16" t="s">
        <v>80</v>
      </c>
    </row>
    <row r="156" s="10" customFormat="1">
      <c r="A156" s="10"/>
      <c r="B156" s="245"/>
      <c r="C156" s="246"/>
      <c r="D156" s="241" t="s">
        <v>173</v>
      </c>
      <c r="E156" s="247" t="s">
        <v>1</v>
      </c>
      <c r="F156" s="248" t="s">
        <v>597</v>
      </c>
      <c r="G156" s="246"/>
      <c r="H156" s="249">
        <v>202.5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55" t="s">
        <v>173</v>
      </c>
      <c r="AU156" s="255" t="s">
        <v>80</v>
      </c>
      <c r="AV156" s="10" t="s">
        <v>90</v>
      </c>
      <c r="AW156" s="10" t="s">
        <v>34</v>
      </c>
      <c r="AX156" s="10" t="s">
        <v>87</v>
      </c>
      <c r="AY156" s="255" t="s">
        <v>165</v>
      </c>
    </row>
    <row r="157" s="2" customFormat="1" ht="21.75" customHeight="1">
      <c r="A157" s="39"/>
      <c r="B157" s="40"/>
      <c r="C157" s="228" t="s">
        <v>8</v>
      </c>
      <c r="D157" s="228" t="s">
        <v>160</v>
      </c>
      <c r="E157" s="229" t="s">
        <v>243</v>
      </c>
      <c r="F157" s="230" t="s">
        <v>244</v>
      </c>
      <c r="G157" s="231" t="s">
        <v>209</v>
      </c>
      <c r="H157" s="232">
        <v>560</v>
      </c>
      <c r="I157" s="233"/>
      <c r="J157" s="234">
        <f>ROUND(I157*H157,2)</f>
        <v>0</v>
      </c>
      <c r="K157" s="235"/>
      <c r="L157" s="42"/>
      <c r="M157" s="236" t="s">
        <v>1</v>
      </c>
      <c r="N157" s="237" t="s">
        <v>45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164</v>
      </c>
      <c r="AT157" s="240" t="s">
        <v>160</v>
      </c>
      <c r="AU157" s="240" t="s">
        <v>80</v>
      </c>
      <c r="AY157" s="16" t="s">
        <v>165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6" t="s">
        <v>87</v>
      </c>
      <c r="BK157" s="152">
        <f>ROUND(I157*H157,2)</f>
        <v>0</v>
      </c>
      <c r="BL157" s="16" t="s">
        <v>164</v>
      </c>
      <c r="BM157" s="240" t="s">
        <v>598</v>
      </c>
    </row>
    <row r="158" s="2" customFormat="1">
      <c r="A158" s="39"/>
      <c r="B158" s="40"/>
      <c r="C158" s="41"/>
      <c r="D158" s="241" t="s">
        <v>167</v>
      </c>
      <c r="E158" s="41"/>
      <c r="F158" s="242" t="s">
        <v>246</v>
      </c>
      <c r="G158" s="41"/>
      <c r="H158" s="41"/>
      <c r="I158" s="168"/>
      <c r="J158" s="41"/>
      <c r="K158" s="41"/>
      <c r="L158" s="42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167</v>
      </c>
      <c r="AU158" s="16" t="s">
        <v>80</v>
      </c>
    </row>
    <row r="159" s="10" customFormat="1">
      <c r="A159" s="10"/>
      <c r="B159" s="245"/>
      <c r="C159" s="246"/>
      <c r="D159" s="241" t="s">
        <v>173</v>
      </c>
      <c r="E159" s="247" t="s">
        <v>1</v>
      </c>
      <c r="F159" s="248" t="s">
        <v>599</v>
      </c>
      <c r="G159" s="246"/>
      <c r="H159" s="249">
        <v>560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55" t="s">
        <v>173</v>
      </c>
      <c r="AU159" s="255" t="s">
        <v>80</v>
      </c>
      <c r="AV159" s="10" t="s">
        <v>90</v>
      </c>
      <c r="AW159" s="10" t="s">
        <v>34</v>
      </c>
      <c r="AX159" s="10" t="s">
        <v>87</v>
      </c>
      <c r="AY159" s="255" t="s">
        <v>165</v>
      </c>
    </row>
    <row r="160" s="2" customFormat="1" ht="21.75" customHeight="1">
      <c r="A160" s="39"/>
      <c r="B160" s="40"/>
      <c r="C160" s="228" t="s">
        <v>248</v>
      </c>
      <c r="D160" s="228" t="s">
        <v>160</v>
      </c>
      <c r="E160" s="229" t="s">
        <v>249</v>
      </c>
      <c r="F160" s="230" t="s">
        <v>250</v>
      </c>
      <c r="G160" s="231" t="s">
        <v>209</v>
      </c>
      <c r="H160" s="232">
        <v>6500</v>
      </c>
      <c r="I160" s="233"/>
      <c r="J160" s="234">
        <f>ROUND(I160*H160,2)</f>
        <v>0</v>
      </c>
      <c r="K160" s="235"/>
      <c r="L160" s="42"/>
      <c r="M160" s="236" t="s">
        <v>1</v>
      </c>
      <c r="N160" s="237" t="s">
        <v>45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164</v>
      </c>
      <c r="AT160" s="240" t="s">
        <v>160</v>
      </c>
      <c r="AU160" s="240" t="s">
        <v>80</v>
      </c>
      <c r="AY160" s="16" t="s">
        <v>165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6" t="s">
        <v>87</v>
      </c>
      <c r="BK160" s="152">
        <f>ROUND(I160*H160,2)</f>
        <v>0</v>
      </c>
      <c r="BL160" s="16" t="s">
        <v>164</v>
      </c>
      <c r="BM160" s="240" t="s">
        <v>600</v>
      </c>
    </row>
    <row r="161" s="2" customFormat="1">
      <c r="A161" s="39"/>
      <c r="B161" s="40"/>
      <c r="C161" s="41"/>
      <c r="D161" s="241" t="s">
        <v>167</v>
      </c>
      <c r="E161" s="41"/>
      <c r="F161" s="242" t="s">
        <v>252</v>
      </c>
      <c r="G161" s="41"/>
      <c r="H161" s="41"/>
      <c r="I161" s="168"/>
      <c r="J161" s="41"/>
      <c r="K161" s="41"/>
      <c r="L161" s="42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6" t="s">
        <v>167</v>
      </c>
      <c r="AU161" s="16" t="s">
        <v>80</v>
      </c>
    </row>
    <row r="162" s="10" customFormat="1">
      <c r="A162" s="10"/>
      <c r="B162" s="245"/>
      <c r="C162" s="246"/>
      <c r="D162" s="241" t="s">
        <v>173</v>
      </c>
      <c r="E162" s="247" t="s">
        <v>1</v>
      </c>
      <c r="F162" s="248" t="s">
        <v>253</v>
      </c>
      <c r="G162" s="246"/>
      <c r="H162" s="249">
        <v>6500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55" t="s">
        <v>173</v>
      </c>
      <c r="AU162" s="255" t="s">
        <v>80</v>
      </c>
      <c r="AV162" s="10" t="s">
        <v>90</v>
      </c>
      <c r="AW162" s="10" t="s">
        <v>34</v>
      </c>
      <c r="AX162" s="10" t="s">
        <v>87</v>
      </c>
      <c r="AY162" s="255" t="s">
        <v>165</v>
      </c>
    </row>
    <row r="163" s="2" customFormat="1" ht="16.5" customHeight="1">
      <c r="A163" s="39"/>
      <c r="B163" s="40"/>
      <c r="C163" s="256" t="s">
        <v>254</v>
      </c>
      <c r="D163" s="256" t="s">
        <v>196</v>
      </c>
      <c r="E163" s="257" t="s">
        <v>255</v>
      </c>
      <c r="F163" s="258" t="s">
        <v>256</v>
      </c>
      <c r="G163" s="259" t="s">
        <v>209</v>
      </c>
      <c r="H163" s="260">
        <v>40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45</v>
      </c>
      <c r="O163" s="92"/>
      <c r="P163" s="238">
        <f>O163*H163</f>
        <v>0</v>
      </c>
      <c r="Q163" s="238">
        <v>0.0035999999999999999</v>
      </c>
      <c r="R163" s="238">
        <f>Q163*H163</f>
        <v>0.14399999999999999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200</v>
      </c>
      <c r="AT163" s="240" t="s">
        <v>196</v>
      </c>
      <c r="AU163" s="240" t="s">
        <v>80</v>
      </c>
      <c r="AY163" s="16" t="s">
        <v>165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6" t="s">
        <v>87</v>
      </c>
      <c r="BK163" s="152">
        <f>ROUND(I163*H163,2)</f>
        <v>0</v>
      </c>
      <c r="BL163" s="16" t="s">
        <v>164</v>
      </c>
      <c r="BM163" s="240" t="s">
        <v>601</v>
      </c>
    </row>
    <row r="164" s="2" customFormat="1">
      <c r="A164" s="39"/>
      <c r="B164" s="40"/>
      <c r="C164" s="41"/>
      <c r="D164" s="241" t="s">
        <v>167</v>
      </c>
      <c r="E164" s="41"/>
      <c r="F164" s="242" t="s">
        <v>256</v>
      </c>
      <c r="G164" s="41"/>
      <c r="H164" s="41"/>
      <c r="I164" s="168"/>
      <c r="J164" s="41"/>
      <c r="K164" s="41"/>
      <c r="L164" s="42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6" t="s">
        <v>167</v>
      </c>
      <c r="AU164" s="16" t="s">
        <v>80</v>
      </c>
    </row>
    <row r="165" s="2" customFormat="1" ht="16.5" customHeight="1">
      <c r="A165" s="39"/>
      <c r="B165" s="40"/>
      <c r="C165" s="256" t="s">
        <v>258</v>
      </c>
      <c r="D165" s="256" t="s">
        <v>196</v>
      </c>
      <c r="E165" s="257" t="s">
        <v>259</v>
      </c>
      <c r="F165" s="258" t="s">
        <v>260</v>
      </c>
      <c r="G165" s="259" t="s">
        <v>209</v>
      </c>
      <c r="H165" s="260">
        <v>40</v>
      </c>
      <c r="I165" s="261"/>
      <c r="J165" s="262">
        <f>ROUND(I165*H165,2)</f>
        <v>0</v>
      </c>
      <c r="K165" s="263"/>
      <c r="L165" s="264"/>
      <c r="M165" s="265" t="s">
        <v>1</v>
      </c>
      <c r="N165" s="266" t="s">
        <v>45</v>
      </c>
      <c r="O165" s="92"/>
      <c r="P165" s="238">
        <f>O165*H165</f>
        <v>0</v>
      </c>
      <c r="Q165" s="238">
        <v>0.0035999999999999999</v>
      </c>
      <c r="R165" s="238">
        <f>Q165*H165</f>
        <v>0.14399999999999999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200</v>
      </c>
      <c r="AT165" s="240" t="s">
        <v>196</v>
      </c>
      <c r="AU165" s="240" t="s">
        <v>80</v>
      </c>
      <c r="AY165" s="16" t="s">
        <v>165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6" t="s">
        <v>87</v>
      </c>
      <c r="BK165" s="152">
        <f>ROUND(I165*H165,2)</f>
        <v>0</v>
      </c>
      <c r="BL165" s="16" t="s">
        <v>164</v>
      </c>
      <c r="BM165" s="240" t="s">
        <v>602</v>
      </c>
    </row>
    <row r="166" s="2" customFormat="1">
      <c r="A166" s="39"/>
      <c r="B166" s="40"/>
      <c r="C166" s="41"/>
      <c r="D166" s="241" t="s">
        <v>167</v>
      </c>
      <c r="E166" s="41"/>
      <c r="F166" s="242" t="s">
        <v>260</v>
      </c>
      <c r="G166" s="41"/>
      <c r="H166" s="41"/>
      <c r="I166" s="168"/>
      <c r="J166" s="41"/>
      <c r="K166" s="41"/>
      <c r="L166" s="42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6" t="s">
        <v>167</v>
      </c>
      <c r="AU166" s="16" t="s">
        <v>80</v>
      </c>
    </row>
    <row r="167" s="2" customFormat="1" ht="16.5" customHeight="1">
      <c r="A167" s="39"/>
      <c r="B167" s="40"/>
      <c r="C167" s="256" t="s">
        <v>262</v>
      </c>
      <c r="D167" s="256" t="s">
        <v>196</v>
      </c>
      <c r="E167" s="257" t="s">
        <v>263</v>
      </c>
      <c r="F167" s="258" t="s">
        <v>264</v>
      </c>
      <c r="G167" s="259" t="s">
        <v>209</v>
      </c>
      <c r="H167" s="260">
        <v>40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45</v>
      </c>
      <c r="O167" s="92"/>
      <c r="P167" s="238">
        <f>O167*H167</f>
        <v>0</v>
      </c>
      <c r="Q167" s="238">
        <v>0.0035999999999999999</v>
      </c>
      <c r="R167" s="238">
        <f>Q167*H167</f>
        <v>0.14399999999999999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200</v>
      </c>
      <c r="AT167" s="240" t="s">
        <v>196</v>
      </c>
      <c r="AU167" s="240" t="s">
        <v>80</v>
      </c>
      <c r="AY167" s="16" t="s">
        <v>165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6" t="s">
        <v>87</v>
      </c>
      <c r="BK167" s="152">
        <f>ROUND(I167*H167,2)</f>
        <v>0</v>
      </c>
      <c r="BL167" s="16" t="s">
        <v>164</v>
      </c>
      <c r="BM167" s="240" t="s">
        <v>603</v>
      </c>
    </row>
    <row r="168" s="2" customFormat="1">
      <c r="A168" s="39"/>
      <c r="B168" s="40"/>
      <c r="C168" s="41"/>
      <c r="D168" s="241" t="s">
        <v>167</v>
      </c>
      <c r="E168" s="41"/>
      <c r="F168" s="242" t="s">
        <v>264</v>
      </c>
      <c r="G168" s="41"/>
      <c r="H168" s="41"/>
      <c r="I168" s="168"/>
      <c r="J168" s="41"/>
      <c r="K168" s="41"/>
      <c r="L168" s="42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6" t="s">
        <v>167</v>
      </c>
      <c r="AU168" s="16" t="s">
        <v>80</v>
      </c>
    </row>
    <row r="169" s="2" customFormat="1" ht="16.5" customHeight="1">
      <c r="A169" s="39"/>
      <c r="B169" s="40"/>
      <c r="C169" s="256" t="s">
        <v>266</v>
      </c>
      <c r="D169" s="256" t="s">
        <v>196</v>
      </c>
      <c r="E169" s="257" t="s">
        <v>267</v>
      </c>
      <c r="F169" s="258" t="s">
        <v>268</v>
      </c>
      <c r="G169" s="259" t="s">
        <v>209</v>
      </c>
      <c r="H169" s="260">
        <v>110</v>
      </c>
      <c r="I169" s="261"/>
      <c r="J169" s="262">
        <f>ROUND(I169*H169,2)</f>
        <v>0</v>
      </c>
      <c r="K169" s="263"/>
      <c r="L169" s="264"/>
      <c r="M169" s="265" t="s">
        <v>1</v>
      </c>
      <c r="N169" s="266" t="s">
        <v>45</v>
      </c>
      <c r="O169" s="92"/>
      <c r="P169" s="238">
        <f>O169*H169</f>
        <v>0</v>
      </c>
      <c r="Q169" s="238">
        <v>0.0035999999999999999</v>
      </c>
      <c r="R169" s="238">
        <f>Q169*H169</f>
        <v>0.39599999999999996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200</v>
      </c>
      <c r="AT169" s="240" t="s">
        <v>196</v>
      </c>
      <c r="AU169" s="240" t="s">
        <v>80</v>
      </c>
      <c r="AY169" s="16" t="s">
        <v>165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6" t="s">
        <v>87</v>
      </c>
      <c r="BK169" s="152">
        <f>ROUND(I169*H169,2)</f>
        <v>0</v>
      </c>
      <c r="BL169" s="16" t="s">
        <v>164</v>
      </c>
      <c r="BM169" s="240" t="s">
        <v>604</v>
      </c>
    </row>
    <row r="170" s="2" customFormat="1">
      <c r="A170" s="39"/>
      <c r="B170" s="40"/>
      <c r="C170" s="41"/>
      <c r="D170" s="241" t="s">
        <v>167</v>
      </c>
      <c r="E170" s="41"/>
      <c r="F170" s="242" t="s">
        <v>268</v>
      </c>
      <c r="G170" s="41"/>
      <c r="H170" s="41"/>
      <c r="I170" s="168"/>
      <c r="J170" s="41"/>
      <c r="K170" s="41"/>
      <c r="L170" s="42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6" t="s">
        <v>167</v>
      </c>
      <c r="AU170" s="16" t="s">
        <v>80</v>
      </c>
    </row>
    <row r="171" s="2" customFormat="1" ht="16.5" customHeight="1">
      <c r="A171" s="39"/>
      <c r="B171" s="40"/>
      <c r="C171" s="256" t="s">
        <v>7</v>
      </c>
      <c r="D171" s="256" t="s">
        <v>196</v>
      </c>
      <c r="E171" s="257" t="s">
        <v>270</v>
      </c>
      <c r="F171" s="258" t="s">
        <v>271</v>
      </c>
      <c r="G171" s="259" t="s">
        <v>209</v>
      </c>
      <c r="H171" s="260">
        <v>30</v>
      </c>
      <c r="I171" s="261"/>
      <c r="J171" s="262">
        <f>ROUND(I171*H171,2)</f>
        <v>0</v>
      </c>
      <c r="K171" s="263"/>
      <c r="L171" s="264"/>
      <c r="M171" s="265" t="s">
        <v>1</v>
      </c>
      <c r="N171" s="266" t="s">
        <v>45</v>
      </c>
      <c r="O171" s="92"/>
      <c r="P171" s="238">
        <f>O171*H171</f>
        <v>0</v>
      </c>
      <c r="Q171" s="238">
        <v>0.0035999999999999999</v>
      </c>
      <c r="R171" s="238">
        <f>Q171*H171</f>
        <v>0.108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200</v>
      </c>
      <c r="AT171" s="240" t="s">
        <v>196</v>
      </c>
      <c r="AU171" s="240" t="s">
        <v>80</v>
      </c>
      <c r="AY171" s="16" t="s">
        <v>165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6" t="s">
        <v>87</v>
      </c>
      <c r="BK171" s="152">
        <f>ROUND(I171*H171,2)</f>
        <v>0</v>
      </c>
      <c r="BL171" s="16" t="s">
        <v>164</v>
      </c>
      <c r="BM171" s="240" t="s">
        <v>605</v>
      </c>
    </row>
    <row r="172" s="2" customFormat="1">
      <c r="A172" s="39"/>
      <c r="B172" s="40"/>
      <c r="C172" s="41"/>
      <c r="D172" s="241" t="s">
        <v>167</v>
      </c>
      <c r="E172" s="41"/>
      <c r="F172" s="242" t="s">
        <v>271</v>
      </c>
      <c r="G172" s="41"/>
      <c r="H172" s="41"/>
      <c r="I172" s="168"/>
      <c r="J172" s="41"/>
      <c r="K172" s="41"/>
      <c r="L172" s="42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6" t="s">
        <v>167</v>
      </c>
      <c r="AU172" s="16" t="s">
        <v>80</v>
      </c>
    </row>
    <row r="173" s="2" customFormat="1" ht="16.5" customHeight="1">
      <c r="A173" s="39"/>
      <c r="B173" s="40"/>
      <c r="C173" s="256" t="s">
        <v>273</v>
      </c>
      <c r="D173" s="256" t="s">
        <v>196</v>
      </c>
      <c r="E173" s="257" t="s">
        <v>274</v>
      </c>
      <c r="F173" s="258" t="s">
        <v>275</v>
      </c>
      <c r="G173" s="259" t="s">
        <v>209</v>
      </c>
      <c r="H173" s="260">
        <v>100</v>
      </c>
      <c r="I173" s="261"/>
      <c r="J173" s="262">
        <f>ROUND(I173*H173,2)</f>
        <v>0</v>
      </c>
      <c r="K173" s="263"/>
      <c r="L173" s="264"/>
      <c r="M173" s="265" t="s">
        <v>1</v>
      </c>
      <c r="N173" s="266" t="s">
        <v>45</v>
      </c>
      <c r="O173" s="92"/>
      <c r="P173" s="238">
        <f>O173*H173</f>
        <v>0</v>
      </c>
      <c r="Q173" s="238">
        <v>0.0035999999999999999</v>
      </c>
      <c r="R173" s="238">
        <f>Q173*H173</f>
        <v>0.35999999999999999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200</v>
      </c>
      <c r="AT173" s="240" t="s">
        <v>196</v>
      </c>
      <c r="AU173" s="240" t="s">
        <v>80</v>
      </c>
      <c r="AY173" s="16" t="s">
        <v>165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6" t="s">
        <v>87</v>
      </c>
      <c r="BK173" s="152">
        <f>ROUND(I173*H173,2)</f>
        <v>0</v>
      </c>
      <c r="BL173" s="16" t="s">
        <v>164</v>
      </c>
      <c r="BM173" s="240" t="s">
        <v>606</v>
      </c>
    </row>
    <row r="174" s="2" customFormat="1">
      <c r="A174" s="39"/>
      <c r="B174" s="40"/>
      <c r="C174" s="41"/>
      <c r="D174" s="241" t="s">
        <v>167</v>
      </c>
      <c r="E174" s="41"/>
      <c r="F174" s="242" t="s">
        <v>275</v>
      </c>
      <c r="G174" s="41"/>
      <c r="H174" s="41"/>
      <c r="I174" s="168"/>
      <c r="J174" s="41"/>
      <c r="K174" s="41"/>
      <c r="L174" s="42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167</v>
      </c>
      <c r="AU174" s="16" t="s">
        <v>80</v>
      </c>
    </row>
    <row r="175" s="2" customFormat="1" ht="16.5" customHeight="1">
      <c r="A175" s="39"/>
      <c r="B175" s="40"/>
      <c r="C175" s="256" t="s">
        <v>277</v>
      </c>
      <c r="D175" s="256" t="s">
        <v>196</v>
      </c>
      <c r="E175" s="257" t="s">
        <v>278</v>
      </c>
      <c r="F175" s="258" t="s">
        <v>279</v>
      </c>
      <c r="G175" s="259" t="s">
        <v>209</v>
      </c>
      <c r="H175" s="260">
        <v>70</v>
      </c>
      <c r="I175" s="261"/>
      <c r="J175" s="262">
        <f>ROUND(I175*H175,2)</f>
        <v>0</v>
      </c>
      <c r="K175" s="263"/>
      <c r="L175" s="264"/>
      <c r="M175" s="265" t="s">
        <v>1</v>
      </c>
      <c r="N175" s="266" t="s">
        <v>45</v>
      </c>
      <c r="O175" s="92"/>
      <c r="P175" s="238">
        <f>O175*H175</f>
        <v>0</v>
      </c>
      <c r="Q175" s="238">
        <v>0.0015</v>
      </c>
      <c r="R175" s="238">
        <f>Q175*H175</f>
        <v>0.105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200</v>
      </c>
      <c r="AT175" s="240" t="s">
        <v>196</v>
      </c>
      <c r="AU175" s="240" t="s">
        <v>80</v>
      </c>
      <c r="AY175" s="16" t="s">
        <v>165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6" t="s">
        <v>87</v>
      </c>
      <c r="BK175" s="152">
        <f>ROUND(I175*H175,2)</f>
        <v>0</v>
      </c>
      <c r="BL175" s="16" t="s">
        <v>164</v>
      </c>
      <c r="BM175" s="240" t="s">
        <v>607</v>
      </c>
    </row>
    <row r="176" s="2" customFormat="1">
      <c r="A176" s="39"/>
      <c r="B176" s="40"/>
      <c r="C176" s="41"/>
      <c r="D176" s="241" t="s">
        <v>167</v>
      </c>
      <c r="E176" s="41"/>
      <c r="F176" s="242" t="s">
        <v>279</v>
      </c>
      <c r="G176" s="41"/>
      <c r="H176" s="41"/>
      <c r="I176" s="168"/>
      <c r="J176" s="41"/>
      <c r="K176" s="41"/>
      <c r="L176" s="42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167</v>
      </c>
      <c r="AU176" s="16" t="s">
        <v>80</v>
      </c>
    </row>
    <row r="177" s="2" customFormat="1" ht="21.75" customHeight="1">
      <c r="A177" s="39"/>
      <c r="B177" s="40"/>
      <c r="C177" s="256" t="s">
        <v>281</v>
      </c>
      <c r="D177" s="256" t="s">
        <v>196</v>
      </c>
      <c r="E177" s="257" t="s">
        <v>282</v>
      </c>
      <c r="F177" s="258" t="s">
        <v>283</v>
      </c>
      <c r="G177" s="259" t="s">
        <v>209</v>
      </c>
      <c r="H177" s="260">
        <v>70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45</v>
      </c>
      <c r="O177" s="92"/>
      <c r="P177" s="238">
        <f>O177*H177</f>
        <v>0</v>
      </c>
      <c r="Q177" s="238">
        <v>0.0015</v>
      </c>
      <c r="R177" s="238">
        <f>Q177*H177</f>
        <v>0.105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200</v>
      </c>
      <c r="AT177" s="240" t="s">
        <v>196</v>
      </c>
      <c r="AU177" s="240" t="s">
        <v>80</v>
      </c>
      <c r="AY177" s="16" t="s">
        <v>165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6" t="s">
        <v>87</v>
      </c>
      <c r="BK177" s="152">
        <f>ROUND(I177*H177,2)</f>
        <v>0</v>
      </c>
      <c r="BL177" s="16" t="s">
        <v>164</v>
      </c>
      <c r="BM177" s="240" t="s">
        <v>608</v>
      </c>
    </row>
    <row r="178" s="2" customFormat="1">
      <c r="A178" s="39"/>
      <c r="B178" s="40"/>
      <c r="C178" s="41"/>
      <c r="D178" s="241" t="s">
        <v>167</v>
      </c>
      <c r="E178" s="41"/>
      <c r="F178" s="242" t="s">
        <v>283</v>
      </c>
      <c r="G178" s="41"/>
      <c r="H178" s="41"/>
      <c r="I178" s="168"/>
      <c r="J178" s="41"/>
      <c r="K178" s="41"/>
      <c r="L178" s="42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6" t="s">
        <v>167</v>
      </c>
      <c r="AU178" s="16" t="s">
        <v>80</v>
      </c>
    </row>
    <row r="179" s="2" customFormat="1" ht="16.5" customHeight="1">
      <c r="A179" s="39"/>
      <c r="B179" s="40"/>
      <c r="C179" s="256" t="s">
        <v>285</v>
      </c>
      <c r="D179" s="256" t="s">
        <v>196</v>
      </c>
      <c r="E179" s="257" t="s">
        <v>286</v>
      </c>
      <c r="F179" s="258" t="s">
        <v>287</v>
      </c>
      <c r="G179" s="259" t="s">
        <v>209</v>
      </c>
      <c r="H179" s="260">
        <v>40</v>
      </c>
      <c r="I179" s="261"/>
      <c r="J179" s="262">
        <f>ROUND(I179*H179,2)</f>
        <v>0</v>
      </c>
      <c r="K179" s="263"/>
      <c r="L179" s="264"/>
      <c r="M179" s="265" t="s">
        <v>1</v>
      </c>
      <c r="N179" s="266" t="s">
        <v>45</v>
      </c>
      <c r="O179" s="92"/>
      <c r="P179" s="238">
        <f>O179*H179</f>
        <v>0</v>
      </c>
      <c r="Q179" s="238">
        <v>0.0015</v>
      </c>
      <c r="R179" s="238">
        <f>Q179*H179</f>
        <v>0.059999999999999998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200</v>
      </c>
      <c r="AT179" s="240" t="s">
        <v>196</v>
      </c>
      <c r="AU179" s="240" t="s">
        <v>80</v>
      </c>
      <c r="AY179" s="16" t="s">
        <v>165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6" t="s">
        <v>87</v>
      </c>
      <c r="BK179" s="152">
        <f>ROUND(I179*H179,2)</f>
        <v>0</v>
      </c>
      <c r="BL179" s="16" t="s">
        <v>164</v>
      </c>
      <c r="BM179" s="240" t="s">
        <v>609</v>
      </c>
    </row>
    <row r="180" s="2" customFormat="1">
      <c r="A180" s="39"/>
      <c r="B180" s="40"/>
      <c r="C180" s="41"/>
      <c r="D180" s="241" t="s">
        <v>167</v>
      </c>
      <c r="E180" s="41"/>
      <c r="F180" s="242" t="s">
        <v>287</v>
      </c>
      <c r="G180" s="41"/>
      <c r="H180" s="41"/>
      <c r="I180" s="168"/>
      <c r="J180" s="41"/>
      <c r="K180" s="41"/>
      <c r="L180" s="42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6" t="s">
        <v>167</v>
      </c>
      <c r="AU180" s="16" t="s">
        <v>80</v>
      </c>
    </row>
    <row r="181" s="2" customFormat="1" ht="21.75" customHeight="1">
      <c r="A181" s="39"/>
      <c r="B181" s="40"/>
      <c r="C181" s="256" t="s">
        <v>289</v>
      </c>
      <c r="D181" s="256" t="s">
        <v>196</v>
      </c>
      <c r="E181" s="257" t="s">
        <v>290</v>
      </c>
      <c r="F181" s="258" t="s">
        <v>291</v>
      </c>
      <c r="G181" s="259" t="s">
        <v>209</v>
      </c>
      <c r="H181" s="260">
        <v>20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45</v>
      </c>
      <c r="O181" s="92"/>
      <c r="P181" s="238">
        <f>O181*H181</f>
        <v>0</v>
      </c>
      <c r="Q181" s="238">
        <v>0.0015</v>
      </c>
      <c r="R181" s="238">
        <f>Q181*H181</f>
        <v>0.029999999999999999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200</v>
      </c>
      <c r="AT181" s="240" t="s">
        <v>196</v>
      </c>
      <c r="AU181" s="240" t="s">
        <v>80</v>
      </c>
      <c r="AY181" s="16" t="s">
        <v>165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6" t="s">
        <v>87</v>
      </c>
      <c r="BK181" s="152">
        <f>ROUND(I181*H181,2)</f>
        <v>0</v>
      </c>
      <c r="BL181" s="16" t="s">
        <v>164</v>
      </c>
      <c r="BM181" s="240" t="s">
        <v>610</v>
      </c>
    </row>
    <row r="182" s="2" customFormat="1">
      <c r="A182" s="39"/>
      <c r="B182" s="40"/>
      <c r="C182" s="41"/>
      <c r="D182" s="241" t="s">
        <v>167</v>
      </c>
      <c r="E182" s="41"/>
      <c r="F182" s="242" t="s">
        <v>291</v>
      </c>
      <c r="G182" s="41"/>
      <c r="H182" s="41"/>
      <c r="I182" s="168"/>
      <c r="J182" s="41"/>
      <c r="K182" s="41"/>
      <c r="L182" s="42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6" t="s">
        <v>167</v>
      </c>
      <c r="AU182" s="16" t="s">
        <v>80</v>
      </c>
    </row>
    <row r="183" s="2" customFormat="1" ht="16.5" customHeight="1">
      <c r="A183" s="39"/>
      <c r="B183" s="40"/>
      <c r="C183" s="256" t="s">
        <v>293</v>
      </c>
      <c r="D183" s="256" t="s">
        <v>196</v>
      </c>
      <c r="E183" s="257" t="s">
        <v>294</v>
      </c>
      <c r="F183" s="258" t="s">
        <v>295</v>
      </c>
      <c r="G183" s="259" t="s">
        <v>209</v>
      </c>
      <c r="H183" s="260">
        <v>480</v>
      </c>
      <c r="I183" s="261"/>
      <c r="J183" s="262">
        <f>ROUND(I183*H183,2)</f>
        <v>0</v>
      </c>
      <c r="K183" s="263"/>
      <c r="L183" s="264"/>
      <c r="M183" s="265" t="s">
        <v>1</v>
      </c>
      <c r="N183" s="266" t="s">
        <v>45</v>
      </c>
      <c r="O183" s="92"/>
      <c r="P183" s="238">
        <f>O183*H183</f>
        <v>0</v>
      </c>
      <c r="Q183" s="238">
        <v>0.0011999999999999999</v>
      </c>
      <c r="R183" s="238">
        <f>Q183*H183</f>
        <v>0.57599999999999996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200</v>
      </c>
      <c r="AT183" s="240" t="s">
        <v>196</v>
      </c>
      <c r="AU183" s="240" t="s">
        <v>80</v>
      </c>
      <c r="AY183" s="16" t="s">
        <v>165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6" t="s">
        <v>87</v>
      </c>
      <c r="BK183" s="152">
        <f>ROUND(I183*H183,2)</f>
        <v>0</v>
      </c>
      <c r="BL183" s="16" t="s">
        <v>164</v>
      </c>
      <c r="BM183" s="240" t="s">
        <v>611</v>
      </c>
    </row>
    <row r="184" s="2" customFormat="1">
      <c r="A184" s="39"/>
      <c r="B184" s="40"/>
      <c r="C184" s="41"/>
      <c r="D184" s="241" t="s">
        <v>167</v>
      </c>
      <c r="E184" s="41"/>
      <c r="F184" s="242" t="s">
        <v>297</v>
      </c>
      <c r="G184" s="41"/>
      <c r="H184" s="41"/>
      <c r="I184" s="168"/>
      <c r="J184" s="41"/>
      <c r="K184" s="41"/>
      <c r="L184" s="42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6" t="s">
        <v>167</v>
      </c>
      <c r="AU184" s="16" t="s">
        <v>80</v>
      </c>
    </row>
    <row r="185" s="2" customFormat="1" ht="16.5" customHeight="1">
      <c r="A185" s="39"/>
      <c r="B185" s="40"/>
      <c r="C185" s="256" t="s">
        <v>298</v>
      </c>
      <c r="D185" s="256" t="s">
        <v>196</v>
      </c>
      <c r="E185" s="257" t="s">
        <v>299</v>
      </c>
      <c r="F185" s="258" t="s">
        <v>300</v>
      </c>
      <c r="G185" s="259" t="s">
        <v>209</v>
      </c>
      <c r="H185" s="260">
        <v>280</v>
      </c>
      <c r="I185" s="261"/>
      <c r="J185" s="262">
        <f>ROUND(I185*H185,2)</f>
        <v>0</v>
      </c>
      <c r="K185" s="263"/>
      <c r="L185" s="264"/>
      <c r="M185" s="265" t="s">
        <v>1</v>
      </c>
      <c r="N185" s="266" t="s">
        <v>45</v>
      </c>
      <c r="O185" s="92"/>
      <c r="P185" s="238">
        <f>O185*H185</f>
        <v>0</v>
      </c>
      <c r="Q185" s="238">
        <v>0.0011999999999999999</v>
      </c>
      <c r="R185" s="238">
        <f>Q185*H185</f>
        <v>0.33599999999999997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200</v>
      </c>
      <c r="AT185" s="240" t="s">
        <v>196</v>
      </c>
      <c r="AU185" s="240" t="s">
        <v>80</v>
      </c>
      <c r="AY185" s="16" t="s">
        <v>165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6" t="s">
        <v>87</v>
      </c>
      <c r="BK185" s="152">
        <f>ROUND(I185*H185,2)</f>
        <v>0</v>
      </c>
      <c r="BL185" s="16" t="s">
        <v>164</v>
      </c>
      <c r="BM185" s="240" t="s">
        <v>612</v>
      </c>
    </row>
    <row r="186" s="2" customFormat="1">
      <c r="A186" s="39"/>
      <c r="B186" s="40"/>
      <c r="C186" s="41"/>
      <c r="D186" s="241" t="s">
        <v>167</v>
      </c>
      <c r="E186" s="41"/>
      <c r="F186" s="242" t="s">
        <v>300</v>
      </c>
      <c r="G186" s="41"/>
      <c r="H186" s="41"/>
      <c r="I186" s="168"/>
      <c r="J186" s="41"/>
      <c r="K186" s="41"/>
      <c r="L186" s="42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6" t="s">
        <v>167</v>
      </c>
      <c r="AU186" s="16" t="s">
        <v>80</v>
      </c>
    </row>
    <row r="187" s="2" customFormat="1" ht="16.5" customHeight="1">
      <c r="A187" s="39"/>
      <c r="B187" s="40"/>
      <c r="C187" s="256" t="s">
        <v>302</v>
      </c>
      <c r="D187" s="256" t="s">
        <v>196</v>
      </c>
      <c r="E187" s="257" t="s">
        <v>303</v>
      </c>
      <c r="F187" s="258" t="s">
        <v>304</v>
      </c>
      <c r="G187" s="259" t="s">
        <v>209</v>
      </c>
      <c r="H187" s="260">
        <v>440</v>
      </c>
      <c r="I187" s="261"/>
      <c r="J187" s="262">
        <f>ROUND(I187*H187,2)</f>
        <v>0</v>
      </c>
      <c r="K187" s="263"/>
      <c r="L187" s="264"/>
      <c r="M187" s="265" t="s">
        <v>1</v>
      </c>
      <c r="N187" s="266" t="s">
        <v>45</v>
      </c>
      <c r="O187" s="92"/>
      <c r="P187" s="238">
        <f>O187*H187</f>
        <v>0</v>
      </c>
      <c r="Q187" s="238">
        <v>0.0011999999999999999</v>
      </c>
      <c r="R187" s="238">
        <f>Q187*H187</f>
        <v>0.52799999999999991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200</v>
      </c>
      <c r="AT187" s="240" t="s">
        <v>196</v>
      </c>
      <c r="AU187" s="240" t="s">
        <v>80</v>
      </c>
      <c r="AY187" s="16" t="s">
        <v>165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6" t="s">
        <v>87</v>
      </c>
      <c r="BK187" s="152">
        <f>ROUND(I187*H187,2)</f>
        <v>0</v>
      </c>
      <c r="BL187" s="16" t="s">
        <v>164</v>
      </c>
      <c r="BM187" s="240" t="s">
        <v>613</v>
      </c>
    </row>
    <row r="188" s="2" customFormat="1">
      <c r="A188" s="39"/>
      <c r="B188" s="40"/>
      <c r="C188" s="41"/>
      <c r="D188" s="241" t="s">
        <v>167</v>
      </c>
      <c r="E188" s="41"/>
      <c r="F188" s="242" t="s">
        <v>304</v>
      </c>
      <c r="G188" s="41"/>
      <c r="H188" s="41"/>
      <c r="I188" s="168"/>
      <c r="J188" s="41"/>
      <c r="K188" s="41"/>
      <c r="L188" s="42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6" t="s">
        <v>167</v>
      </c>
      <c r="AU188" s="16" t="s">
        <v>80</v>
      </c>
    </row>
    <row r="189" s="2" customFormat="1" ht="16.5" customHeight="1">
      <c r="A189" s="39"/>
      <c r="B189" s="40"/>
      <c r="C189" s="256" t="s">
        <v>306</v>
      </c>
      <c r="D189" s="256" t="s">
        <v>196</v>
      </c>
      <c r="E189" s="257" t="s">
        <v>307</v>
      </c>
      <c r="F189" s="258" t="s">
        <v>308</v>
      </c>
      <c r="G189" s="259" t="s">
        <v>209</v>
      </c>
      <c r="H189" s="260">
        <v>380</v>
      </c>
      <c r="I189" s="261"/>
      <c r="J189" s="262">
        <f>ROUND(I189*H189,2)</f>
        <v>0</v>
      </c>
      <c r="K189" s="263"/>
      <c r="L189" s="264"/>
      <c r="M189" s="265" t="s">
        <v>1</v>
      </c>
      <c r="N189" s="266" t="s">
        <v>45</v>
      </c>
      <c r="O189" s="92"/>
      <c r="P189" s="238">
        <f>O189*H189</f>
        <v>0</v>
      </c>
      <c r="Q189" s="238">
        <v>0.0011999999999999999</v>
      </c>
      <c r="R189" s="238">
        <f>Q189*H189</f>
        <v>0.45599999999999996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200</v>
      </c>
      <c r="AT189" s="240" t="s">
        <v>196</v>
      </c>
      <c r="AU189" s="240" t="s">
        <v>80</v>
      </c>
      <c r="AY189" s="16" t="s">
        <v>165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6" t="s">
        <v>87</v>
      </c>
      <c r="BK189" s="152">
        <f>ROUND(I189*H189,2)</f>
        <v>0</v>
      </c>
      <c r="BL189" s="16" t="s">
        <v>164</v>
      </c>
      <c r="BM189" s="240" t="s">
        <v>614</v>
      </c>
    </row>
    <row r="190" s="2" customFormat="1">
      <c r="A190" s="39"/>
      <c r="B190" s="40"/>
      <c r="C190" s="41"/>
      <c r="D190" s="241" t="s">
        <v>167</v>
      </c>
      <c r="E190" s="41"/>
      <c r="F190" s="242" t="s">
        <v>308</v>
      </c>
      <c r="G190" s="41"/>
      <c r="H190" s="41"/>
      <c r="I190" s="168"/>
      <c r="J190" s="41"/>
      <c r="K190" s="41"/>
      <c r="L190" s="42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167</v>
      </c>
      <c r="AU190" s="16" t="s">
        <v>80</v>
      </c>
    </row>
    <row r="191" s="10" customFormat="1">
      <c r="A191" s="10"/>
      <c r="B191" s="245"/>
      <c r="C191" s="246"/>
      <c r="D191" s="241" t="s">
        <v>173</v>
      </c>
      <c r="E191" s="247" t="s">
        <v>1</v>
      </c>
      <c r="F191" s="248" t="s">
        <v>615</v>
      </c>
      <c r="G191" s="246"/>
      <c r="H191" s="249">
        <v>380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55" t="s">
        <v>173</v>
      </c>
      <c r="AU191" s="255" t="s">
        <v>80</v>
      </c>
      <c r="AV191" s="10" t="s">
        <v>90</v>
      </c>
      <c r="AW191" s="10" t="s">
        <v>34</v>
      </c>
      <c r="AX191" s="10" t="s">
        <v>87</v>
      </c>
      <c r="AY191" s="255" t="s">
        <v>165</v>
      </c>
    </row>
    <row r="192" s="2" customFormat="1" ht="16.5" customHeight="1">
      <c r="A192" s="39"/>
      <c r="B192" s="40"/>
      <c r="C192" s="256" t="s">
        <v>311</v>
      </c>
      <c r="D192" s="256" t="s">
        <v>196</v>
      </c>
      <c r="E192" s="257" t="s">
        <v>312</v>
      </c>
      <c r="F192" s="258" t="s">
        <v>313</v>
      </c>
      <c r="G192" s="259" t="s">
        <v>209</v>
      </c>
      <c r="H192" s="260">
        <v>320</v>
      </c>
      <c r="I192" s="261"/>
      <c r="J192" s="262">
        <f>ROUND(I192*H192,2)</f>
        <v>0</v>
      </c>
      <c r="K192" s="263"/>
      <c r="L192" s="264"/>
      <c r="M192" s="265" t="s">
        <v>1</v>
      </c>
      <c r="N192" s="266" t="s">
        <v>45</v>
      </c>
      <c r="O192" s="92"/>
      <c r="P192" s="238">
        <f>O192*H192</f>
        <v>0</v>
      </c>
      <c r="Q192" s="238">
        <v>0.0011999999999999999</v>
      </c>
      <c r="R192" s="238">
        <f>Q192*H192</f>
        <v>0.38399999999999995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200</v>
      </c>
      <c r="AT192" s="240" t="s">
        <v>196</v>
      </c>
      <c r="AU192" s="240" t="s">
        <v>80</v>
      </c>
      <c r="AY192" s="16" t="s">
        <v>165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6" t="s">
        <v>87</v>
      </c>
      <c r="BK192" s="152">
        <f>ROUND(I192*H192,2)</f>
        <v>0</v>
      </c>
      <c r="BL192" s="16" t="s">
        <v>164</v>
      </c>
      <c r="BM192" s="240" t="s">
        <v>616</v>
      </c>
    </row>
    <row r="193" s="2" customFormat="1">
      <c r="A193" s="39"/>
      <c r="B193" s="40"/>
      <c r="C193" s="41"/>
      <c r="D193" s="241" t="s">
        <v>167</v>
      </c>
      <c r="E193" s="41"/>
      <c r="F193" s="242" t="s">
        <v>313</v>
      </c>
      <c r="G193" s="41"/>
      <c r="H193" s="41"/>
      <c r="I193" s="168"/>
      <c r="J193" s="41"/>
      <c r="K193" s="41"/>
      <c r="L193" s="42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6" t="s">
        <v>167</v>
      </c>
      <c r="AU193" s="16" t="s">
        <v>80</v>
      </c>
    </row>
    <row r="194" s="2" customFormat="1" ht="16.5" customHeight="1">
      <c r="A194" s="39"/>
      <c r="B194" s="40"/>
      <c r="C194" s="256" t="s">
        <v>315</v>
      </c>
      <c r="D194" s="256" t="s">
        <v>196</v>
      </c>
      <c r="E194" s="257" t="s">
        <v>316</v>
      </c>
      <c r="F194" s="258" t="s">
        <v>317</v>
      </c>
      <c r="G194" s="259" t="s">
        <v>209</v>
      </c>
      <c r="H194" s="260">
        <v>440</v>
      </c>
      <c r="I194" s="261"/>
      <c r="J194" s="262">
        <f>ROUND(I194*H194,2)</f>
        <v>0</v>
      </c>
      <c r="K194" s="263"/>
      <c r="L194" s="264"/>
      <c r="M194" s="265" t="s">
        <v>1</v>
      </c>
      <c r="N194" s="266" t="s">
        <v>45</v>
      </c>
      <c r="O194" s="92"/>
      <c r="P194" s="238">
        <f>O194*H194</f>
        <v>0</v>
      </c>
      <c r="Q194" s="238">
        <v>0.0011999999999999999</v>
      </c>
      <c r="R194" s="238">
        <f>Q194*H194</f>
        <v>0.52799999999999991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200</v>
      </c>
      <c r="AT194" s="240" t="s">
        <v>196</v>
      </c>
      <c r="AU194" s="240" t="s">
        <v>80</v>
      </c>
      <c r="AY194" s="16" t="s">
        <v>165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87</v>
      </c>
      <c r="BK194" s="152">
        <f>ROUND(I194*H194,2)</f>
        <v>0</v>
      </c>
      <c r="BL194" s="16" t="s">
        <v>164</v>
      </c>
      <c r="BM194" s="240" t="s">
        <v>617</v>
      </c>
    </row>
    <row r="195" s="2" customFormat="1">
      <c r="A195" s="39"/>
      <c r="B195" s="40"/>
      <c r="C195" s="41"/>
      <c r="D195" s="241" t="s">
        <v>167</v>
      </c>
      <c r="E195" s="41"/>
      <c r="F195" s="242" t="s">
        <v>317</v>
      </c>
      <c r="G195" s="41"/>
      <c r="H195" s="41"/>
      <c r="I195" s="168"/>
      <c r="J195" s="41"/>
      <c r="K195" s="41"/>
      <c r="L195" s="42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6" t="s">
        <v>167</v>
      </c>
      <c r="AU195" s="16" t="s">
        <v>80</v>
      </c>
    </row>
    <row r="196" s="2" customFormat="1" ht="16.5" customHeight="1">
      <c r="A196" s="39"/>
      <c r="B196" s="40"/>
      <c r="C196" s="256" t="s">
        <v>319</v>
      </c>
      <c r="D196" s="256" t="s">
        <v>196</v>
      </c>
      <c r="E196" s="257" t="s">
        <v>320</v>
      </c>
      <c r="F196" s="258" t="s">
        <v>321</v>
      </c>
      <c r="G196" s="259" t="s">
        <v>209</v>
      </c>
      <c r="H196" s="260">
        <v>170</v>
      </c>
      <c r="I196" s="261"/>
      <c r="J196" s="262">
        <f>ROUND(I196*H196,2)</f>
        <v>0</v>
      </c>
      <c r="K196" s="263"/>
      <c r="L196" s="264"/>
      <c r="M196" s="265" t="s">
        <v>1</v>
      </c>
      <c r="N196" s="266" t="s">
        <v>45</v>
      </c>
      <c r="O196" s="92"/>
      <c r="P196" s="238">
        <f>O196*H196</f>
        <v>0</v>
      </c>
      <c r="Q196" s="238">
        <v>0.0011999999999999999</v>
      </c>
      <c r="R196" s="238">
        <f>Q196*H196</f>
        <v>0.20399999999999999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200</v>
      </c>
      <c r="AT196" s="240" t="s">
        <v>196</v>
      </c>
      <c r="AU196" s="240" t="s">
        <v>80</v>
      </c>
      <c r="AY196" s="16" t="s">
        <v>165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6" t="s">
        <v>87</v>
      </c>
      <c r="BK196" s="152">
        <f>ROUND(I196*H196,2)</f>
        <v>0</v>
      </c>
      <c r="BL196" s="16" t="s">
        <v>164</v>
      </c>
      <c r="BM196" s="240" t="s">
        <v>618</v>
      </c>
    </row>
    <row r="197" s="2" customFormat="1">
      <c r="A197" s="39"/>
      <c r="B197" s="40"/>
      <c r="C197" s="41"/>
      <c r="D197" s="241" t="s">
        <v>167</v>
      </c>
      <c r="E197" s="41"/>
      <c r="F197" s="242" t="s">
        <v>321</v>
      </c>
      <c r="G197" s="41"/>
      <c r="H197" s="41"/>
      <c r="I197" s="168"/>
      <c r="J197" s="41"/>
      <c r="K197" s="41"/>
      <c r="L197" s="42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6" t="s">
        <v>167</v>
      </c>
      <c r="AU197" s="16" t="s">
        <v>80</v>
      </c>
    </row>
    <row r="198" s="2" customFormat="1" ht="16.5" customHeight="1">
      <c r="A198" s="39"/>
      <c r="B198" s="40"/>
      <c r="C198" s="256" t="s">
        <v>323</v>
      </c>
      <c r="D198" s="256" t="s">
        <v>196</v>
      </c>
      <c r="E198" s="257" t="s">
        <v>324</v>
      </c>
      <c r="F198" s="258" t="s">
        <v>325</v>
      </c>
      <c r="G198" s="259" t="s">
        <v>209</v>
      </c>
      <c r="H198" s="260">
        <v>170</v>
      </c>
      <c r="I198" s="261"/>
      <c r="J198" s="262">
        <f>ROUND(I198*H198,2)</f>
        <v>0</v>
      </c>
      <c r="K198" s="263"/>
      <c r="L198" s="264"/>
      <c r="M198" s="265" t="s">
        <v>1</v>
      </c>
      <c r="N198" s="266" t="s">
        <v>45</v>
      </c>
      <c r="O198" s="92"/>
      <c r="P198" s="238">
        <f>O198*H198</f>
        <v>0</v>
      </c>
      <c r="Q198" s="238">
        <v>0.0011999999999999999</v>
      </c>
      <c r="R198" s="238">
        <f>Q198*H198</f>
        <v>0.20399999999999999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200</v>
      </c>
      <c r="AT198" s="240" t="s">
        <v>196</v>
      </c>
      <c r="AU198" s="240" t="s">
        <v>80</v>
      </c>
      <c r="AY198" s="16" t="s">
        <v>165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6" t="s">
        <v>87</v>
      </c>
      <c r="BK198" s="152">
        <f>ROUND(I198*H198,2)</f>
        <v>0</v>
      </c>
      <c r="BL198" s="16" t="s">
        <v>164</v>
      </c>
      <c r="BM198" s="240" t="s">
        <v>619</v>
      </c>
    </row>
    <row r="199" s="2" customFormat="1">
      <c r="A199" s="39"/>
      <c r="B199" s="40"/>
      <c r="C199" s="41"/>
      <c r="D199" s="241" t="s">
        <v>167</v>
      </c>
      <c r="E199" s="41"/>
      <c r="F199" s="242" t="s">
        <v>325</v>
      </c>
      <c r="G199" s="41"/>
      <c r="H199" s="41"/>
      <c r="I199" s="168"/>
      <c r="J199" s="41"/>
      <c r="K199" s="41"/>
      <c r="L199" s="42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167</v>
      </c>
      <c r="AU199" s="16" t="s">
        <v>80</v>
      </c>
    </row>
    <row r="200" s="2" customFormat="1" ht="21.75" customHeight="1">
      <c r="A200" s="39"/>
      <c r="B200" s="40"/>
      <c r="C200" s="228" t="s">
        <v>327</v>
      </c>
      <c r="D200" s="228" t="s">
        <v>160</v>
      </c>
      <c r="E200" s="229" t="s">
        <v>328</v>
      </c>
      <c r="F200" s="230" t="s">
        <v>329</v>
      </c>
      <c r="G200" s="231" t="s">
        <v>209</v>
      </c>
      <c r="H200" s="232">
        <v>360</v>
      </c>
      <c r="I200" s="233"/>
      <c r="J200" s="234">
        <f>ROUND(I200*H200,2)</f>
        <v>0</v>
      </c>
      <c r="K200" s="235"/>
      <c r="L200" s="42"/>
      <c r="M200" s="236" t="s">
        <v>1</v>
      </c>
      <c r="N200" s="237" t="s">
        <v>45</v>
      </c>
      <c r="O200" s="92"/>
      <c r="P200" s="238">
        <f>O200*H200</f>
        <v>0</v>
      </c>
      <c r="Q200" s="238">
        <v>5.0000000000000002E-05</v>
      </c>
      <c r="R200" s="238">
        <f>Q200*H200</f>
        <v>0.018000000000000002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164</v>
      </c>
      <c r="AT200" s="240" t="s">
        <v>160</v>
      </c>
      <c r="AU200" s="240" t="s">
        <v>80</v>
      </c>
      <c r="AY200" s="16" t="s">
        <v>165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6" t="s">
        <v>87</v>
      </c>
      <c r="BK200" s="152">
        <f>ROUND(I200*H200,2)</f>
        <v>0</v>
      </c>
      <c r="BL200" s="16" t="s">
        <v>164</v>
      </c>
      <c r="BM200" s="240" t="s">
        <v>620</v>
      </c>
    </row>
    <row r="201" s="2" customFormat="1">
      <c r="A201" s="39"/>
      <c r="B201" s="40"/>
      <c r="C201" s="41"/>
      <c r="D201" s="241" t="s">
        <v>167</v>
      </c>
      <c r="E201" s="41"/>
      <c r="F201" s="242" t="s">
        <v>331</v>
      </c>
      <c r="G201" s="41"/>
      <c r="H201" s="41"/>
      <c r="I201" s="168"/>
      <c r="J201" s="41"/>
      <c r="K201" s="41"/>
      <c r="L201" s="42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6" t="s">
        <v>167</v>
      </c>
      <c r="AU201" s="16" t="s">
        <v>80</v>
      </c>
    </row>
    <row r="202" s="2" customFormat="1" ht="16.5" customHeight="1">
      <c r="A202" s="39"/>
      <c r="B202" s="40"/>
      <c r="C202" s="228" t="s">
        <v>332</v>
      </c>
      <c r="D202" s="228" t="s">
        <v>160</v>
      </c>
      <c r="E202" s="229" t="s">
        <v>333</v>
      </c>
      <c r="F202" s="230" t="s">
        <v>334</v>
      </c>
      <c r="G202" s="231" t="s">
        <v>209</v>
      </c>
      <c r="H202" s="232">
        <v>720</v>
      </c>
      <c r="I202" s="233"/>
      <c r="J202" s="234">
        <f>ROUND(I202*H202,2)</f>
        <v>0</v>
      </c>
      <c r="K202" s="235"/>
      <c r="L202" s="42"/>
      <c r="M202" s="236" t="s">
        <v>1</v>
      </c>
      <c r="N202" s="237" t="s">
        <v>45</v>
      </c>
      <c r="O202" s="92"/>
      <c r="P202" s="238">
        <f>O202*H202</f>
        <v>0</v>
      </c>
      <c r="Q202" s="238">
        <v>0.0025999999999999999</v>
      </c>
      <c r="R202" s="238">
        <f>Q202*H202</f>
        <v>1.8719999999999999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164</v>
      </c>
      <c r="AT202" s="240" t="s">
        <v>160</v>
      </c>
      <c r="AU202" s="240" t="s">
        <v>80</v>
      </c>
      <c r="AY202" s="16" t="s">
        <v>165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6" t="s">
        <v>87</v>
      </c>
      <c r="BK202" s="152">
        <f>ROUND(I202*H202,2)</f>
        <v>0</v>
      </c>
      <c r="BL202" s="16" t="s">
        <v>164</v>
      </c>
      <c r="BM202" s="240" t="s">
        <v>621</v>
      </c>
    </row>
    <row r="203" s="2" customFormat="1">
      <c r="A203" s="39"/>
      <c r="B203" s="40"/>
      <c r="C203" s="41"/>
      <c r="D203" s="241" t="s">
        <v>167</v>
      </c>
      <c r="E203" s="41"/>
      <c r="F203" s="242" t="s">
        <v>336</v>
      </c>
      <c r="G203" s="41"/>
      <c r="H203" s="41"/>
      <c r="I203" s="168"/>
      <c r="J203" s="41"/>
      <c r="K203" s="41"/>
      <c r="L203" s="42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167</v>
      </c>
      <c r="AU203" s="16" t="s">
        <v>80</v>
      </c>
    </row>
    <row r="204" s="10" customFormat="1">
      <c r="A204" s="10"/>
      <c r="B204" s="245"/>
      <c r="C204" s="246"/>
      <c r="D204" s="241" t="s">
        <v>173</v>
      </c>
      <c r="E204" s="247" t="s">
        <v>1</v>
      </c>
      <c r="F204" s="248" t="s">
        <v>622</v>
      </c>
      <c r="G204" s="246"/>
      <c r="H204" s="249">
        <v>720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55" t="s">
        <v>173</v>
      </c>
      <c r="AU204" s="255" t="s">
        <v>80</v>
      </c>
      <c r="AV204" s="10" t="s">
        <v>90</v>
      </c>
      <c r="AW204" s="10" t="s">
        <v>34</v>
      </c>
      <c r="AX204" s="10" t="s">
        <v>87</v>
      </c>
      <c r="AY204" s="255" t="s">
        <v>165</v>
      </c>
    </row>
    <row r="205" s="2" customFormat="1" ht="21.75" customHeight="1">
      <c r="A205" s="39"/>
      <c r="B205" s="40"/>
      <c r="C205" s="228" t="s">
        <v>338</v>
      </c>
      <c r="D205" s="228" t="s">
        <v>160</v>
      </c>
      <c r="E205" s="229" t="s">
        <v>339</v>
      </c>
      <c r="F205" s="230" t="s">
        <v>340</v>
      </c>
      <c r="G205" s="231" t="s">
        <v>209</v>
      </c>
      <c r="H205" s="232">
        <v>360</v>
      </c>
      <c r="I205" s="233"/>
      <c r="J205" s="234">
        <f>ROUND(I205*H205,2)</f>
        <v>0</v>
      </c>
      <c r="K205" s="235"/>
      <c r="L205" s="42"/>
      <c r="M205" s="236" t="s">
        <v>1</v>
      </c>
      <c r="N205" s="237" t="s">
        <v>45</v>
      </c>
      <c r="O205" s="92"/>
      <c r="P205" s="238">
        <f>O205*H205</f>
        <v>0</v>
      </c>
      <c r="Q205" s="238">
        <v>0.0020799999999999998</v>
      </c>
      <c r="R205" s="238">
        <f>Q205*H205</f>
        <v>0.74879999999999991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164</v>
      </c>
      <c r="AT205" s="240" t="s">
        <v>160</v>
      </c>
      <c r="AU205" s="240" t="s">
        <v>80</v>
      </c>
      <c r="AY205" s="16" t="s">
        <v>165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6" t="s">
        <v>87</v>
      </c>
      <c r="BK205" s="152">
        <f>ROUND(I205*H205,2)</f>
        <v>0</v>
      </c>
      <c r="BL205" s="16" t="s">
        <v>164</v>
      </c>
      <c r="BM205" s="240" t="s">
        <v>623</v>
      </c>
    </row>
    <row r="206" s="2" customFormat="1">
      <c r="A206" s="39"/>
      <c r="B206" s="40"/>
      <c r="C206" s="41"/>
      <c r="D206" s="241" t="s">
        <v>167</v>
      </c>
      <c r="E206" s="41"/>
      <c r="F206" s="242" t="s">
        <v>342</v>
      </c>
      <c r="G206" s="41"/>
      <c r="H206" s="41"/>
      <c r="I206" s="168"/>
      <c r="J206" s="41"/>
      <c r="K206" s="41"/>
      <c r="L206" s="42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6" t="s">
        <v>167</v>
      </c>
      <c r="AU206" s="16" t="s">
        <v>80</v>
      </c>
    </row>
    <row r="207" s="2" customFormat="1" ht="33" customHeight="1">
      <c r="A207" s="39"/>
      <c r="B207" s="40"/>
      <c r="C207" s="228" t="s">
        <v>343</v>
      </c>
      <c r="D207" s="228" t="s">
        <v>160</v>
      </c>
      <c r="E207" s="229" t="s">
        <v>344</v>
      </c>
      <c r="F207" s="230" t="s">
        <v>345</v>
      </c>
      <c r="G207" s="231" t="s">
        <v>346</v>
      </c>
      <c r="H207" s="232">
        <v>2</v>
      </c>
      <c r="I207" s="233"/>
      <c r="J207" s="234">
        <f>ROUND(I207*H207,2)</f>
        <v>0</v>
      </c>
      <c r="K207" s="235"/>
      <c r="L207" s="42"/>
      <c r="M207" s="236" t="s">
        <v>1</v>
      </c>
      <c r="N207" s="237" t="s">
        <v>45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164</v>
      </c>
      <c r="AT207" s="240" t="s">
        <v>160</v>
      </c>
      <c r="AU207" s="240" t="s">
        <v>80</v>
      </c>
      <c r="AY207" s="16" t="s">
        <v>165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6" t="s">
        <v>87</v>
      </c>
      <c r="BK207" s="152">
        <f>ROUND(I207*H207,2)</f>
        <v>0</v>
      </c>
      <c r="BL207" s="16" t="s">
        <v>164</v>
      </c>
      <c r="BM207" s="240" t="s">
        <v>624</v>
      </c>
    </row>
    <row r="208" s="2" customFormat="1">
      <c r="A208" s="39"/>
      <c r="B208" s="40"/>
      <c r="C208" s="41"/>
      <c r="D208" s="241" t="s">
        <v>167</v>
      </c>
      <c r="E208" s="41"/>
      <c r="F208" s="242" t="s">
        <v>348</v>
      </c>
      <c r="G208" s="41"/>
      <c r="H208" s="41"/>
      <c r="I208" s="168"/>
      <c r="J208" s="41"/>
      <c r="K208" s="41"/>
      <c r="L208" s="42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167</v>
      </c>
      <c r="AU208" s="16" t="s">
        <v>80</v>
      </c>
    </row>
    <row r="209" s="10" customFormat="1">
      <c r="A209" s="10"/>
      <c r="B209" s="245"/>
      <c r="C209" s="246"/>
      <c r="D209" s="241" t="s">
        <v>173</v>
      </c>
      <c r="E209" s="247" t="s">
        <v>1</v>
      </c>
      <c r="F209" s="248" t="s">
        <v>625</v>
      </c>
      <c r="G209" s="246"/>
      <c r="H209" s="249">
        <v>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55" t="s">
        <v>173</v>
      </c>
      <c r="AU209" s="255" t="s">
        <v>80</v>
      </c>
      <c r="AV209" s="10" t="s">
        <v>90</v>
      </c>
      <c r="AW209" s="10" t="s">
        <v>34</v>
      </c>
      <c r="AX209" s="10" t="s">
        <v>87</v>
      </c>
      <c r="AY209" s="255" t="s">
        <v>165</v>
      </c>
    </row>
    <row r="210" s="2" customFormat="1" ht="33" customHeight="1">
      <c r="A210" s="39"/>
      <c r="B210" s="40"/>
      <c r="C210" s="228" t="s">
        <v>350</v>
      </c>
      <c r="D210" s="228" t="s">
        <v>160</v>
      </c>
      <c r="E210" s="229" t="s">
        <v>351</v>
      </c>
      <c r="F210" s="230" t="s">
        <v>352</v>
      </c>
      <c r="G210" s="231" t="s">
        <v>346</v>
      </c>
      <c r="H210" s="232">
        <v>26.800000000000001</v>
      </c>
      <c r="I210" s="233"/>
      <c r="J210" s="234">
        <f>ROUND(I210*H210,2)</f>
        <v>0</v>
      </c>
      <c r="K210" s="235"/>
      <c r="L210" s="42"/>
      <c r="M210" s="236" t="s">
        <v>1</v>
      </c>
      <c r="N210" s="237" t="s">
        <v>45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164</v>
      </c>
      <c r="AT210" s="240" t="s">
        <v>160</v>
      </c>
      <c r="AU210" s="240" t="s">
        <v>80</v>
      </c>
      <c r="AY210" s="16" t="s">
        <v>165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6" t="s">
        <v>87</v>
      </c>
      <c r="BK210" s="152">
        <f>ROUND(I210*H210,2)</f>
        <v>0</v>
      </c>
      <c r="BL210" s="16" t="s">
        <v>164</v>
      </c>
      <c r="BM210" s="240" t="s">
        <v>626</v>
      </c>
    </row>
    <row r="211" s="2" customFormat="1">
      <c r="A211" s="39"/>
      <c r="B211" s="40"/>
      <c r="C211" s="41"/>
      <c r="D211" s="241" t="s">
        <v>167</v>
      </c>
      <c r="E211" s="41"/>
      <c r="F211" s="242" t="s">
        <v>354</v>
      </c>
      <c r="G211" s="41"/>
      <c r="H211" s="41"/>
      <c r="I211" s="168"/>
      <c r="J211" s="41"/>
      <c r="K211" s="41"/>
      <c r="L211" s="42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6" t="s">
        <v>167</v>
      </c>
      <c r="AU211" s="16" t="s">
        <v>80</v>
      </c>
    </row>
    <row r="212" s="10" customFormat="1">
      <c r="A212" s="10"/>
      <c r="B212" s="245"/>
      <c r="C212" s="246"/>
      <c r="D212" s="241" t="s">
        <v>173</v>
      </c>
      <c r="E212" s="247" t="s">
        <v>1</v>
      </c>
      <c r="F212" s="248" t="s">
        <v>627</v>
      </c>
      <c r="G212" s="246"/>
      <c r="H212" s="249">
        <v>26.800000000000001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55" t="s">
        <v>173</v>
      </c>
      <c r="AU212" s="255" t="s">
        <v>80</v>
      </c>
      <c r="AV212" s="10" t="s">
        <v>90</v>
      </c>
      <c r="AW212" s="10" t="s">
        <v>34</v>
      </c>
      <c r="AX212" s="10" t="s">
        <v>87</v>
      </c>
      <c r="AY212" s="255" t="s">
        <v>165</v>
      </c>
    </row>
    <row r="213" s="2" customFormat="1" ht="21.75" customHeight="1">
      <c r="A213" s="39"/>
      <c r="B213" s="40"/>
      <c r="C213" s="228" t="s">
        <v>356</v>
      </c>
      <c r="D213" s="228" t="s">
        <v>160</v>
      </c>
      <c r="E213" s="229" t="s">
        <v>357</v>
      </c>
      <c r="F213" s="230" t="s">
        <v>358</v>
      </c>
      <c r="G213" s="231" t="s">
        <v>163</v>
      </c>
      <c r="H213" s="232">
        <v>2025</v>
      </c>
      <c r="I213" s="233"/>
      <c r="J213" s="234">
        <f>ROUND(I213*H213,2)</f>
        <v>0</v>
      </c>
      <c r="K213" s="235"/>
      <c r="L213" s="42"/>
      <c r="M213" s="236" t="s">
        <v>1</v>
      </c>
      <c r="N213" s="237" t="s">
        <v>45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164</v>
      </c>
      <c r="AT213" s="240" t="s">
        <v>160</v>
      </c>
      <c r="AU213" s="240" t="s">
        <v>80</v>
      </c>
      <c r="AY213" s="16" t="s">
        <v>165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16" t="s">
        <v>87</v>
      </c>
      <c r="BK213" s="152">
        <f>ROUND(I213*H213,2)</f>
        <v>0</v>
      </c>
      <c r="BL213" s="16" t="s">
        <v>164</v>
      </c>
      <c r="BM213" s="240" t="s">
        <v>628</v>
      </c>
    </row>
    <row r="214" s="2" customFormat="1">
      <c r="A214" s="39"/>
      <c r="B214" s="40"/>
      <c r="C214" s="41"/>
      <c r="D214" s="241" t="s">
        <v>167</v>
      </c>
      <c r="E214" s="41"/>
      <c r="F214" s="242" t="s">
        <v>360</v>
      </c>
      <c r="G214" s="41"/>
      <c r="H214" s="41"/>
      <c r="I214" s="168"/>
      <c r="J214" s="41"/>
      <c r="K214" s="41"/>
      <c r="L214" s="42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6" t="s">
        <v>167</v>
      </c>
      <c r="AU214" s="16" t="s">
        <v>80</v>
      </c>
    </row>
    <row r="215" s="2" customFormat="1" ht="16.5" customHeight="1">
      <c r="A215" s="39"/>
      <c r="B215" s="40"/>
      <c r="C215" s="256" t="s">
        <v>361</v>
      </c>
      <c r="D215" s="256" t="s">
        <v>196</v>
      </c>
      <c r="E215" s="257" t="s">
        <v>362</v>
      </c>
      <c r="F215" s="258" t="s">
        <v>363</v>
      </c>
      <c r="G215" s="259" t="s">
        <v>364</v>
      </c>
      <c r="H215" s="260">
        <v>208.57499999999999</v>
      </c>
      <c r="I215" s="261"/>
      <c r="J215" s="262">
        <f>ROUND(I215*H215,2)</f>
        <v>0</v>
      </c>
      <c r="K215" s="263"/>
      <c r="L215" s="264"/>
      <c r="M215" s="265" t="s">
        <v>1</v>
      </c>
      <c r="N215" s="266" t="s">
        <v>45</v>
      </c>
      <c r="O215" s="92"/>
      <c r="P215" s="238">
        <f>O215*H215</f>
        <v>0</v>
      </c>
      <c r="Q215" s="238">
        <v>0.20000000000000001</v>
      </c>
      <c r="R215" s="238">
        <f>Q215*H215</f>
        <v>41.715000000000003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200</v>
      </c>
      <c r="AT215" s="240" t="s">
        <v>196</v>
      </c>
      <c r="AU215" s="240" t="s">
        <v>80</v>
      </c>
      <c r="AY215" s="16" t="s">
        <v>165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6" t="s">
        <v>87</v>
      </c>
      <c r="BK215" s="152">
        <f>ROUND(I215*H215,2)</f>
        <v>0</v>
      </c>
      <c r="BL215" s="16" t="s">
        <v>164</v>
      </c>
      <c r="BM215" s="240" t="s">
        <v>629</v>
      </c>
    </row>
    <row r="216" s="2" customFormat="1">
      <c r="A216" s="39"/>
      <c r="B216" s="40"/>
      <c r="C216" s="41"/>
      <c r="D216" s="241" t="s">
        <v>167</v>
      </c>
      <c r="E216" s="41"/>
      <c r="F216" s="242" t="s">
        <v>366</v>
      </c>
      <c r="G216" s="41"/>
      <c r="H216" s="41"/>
      <c r="I216" s="168"/>
      <c r="J216" s="41"/>
      <c r="K216" s="41"/>
      <c r="L216" s="42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167</v>
      </c>
      <c r="AU216" s="16" t="s">
        <v>80</v>
      </c>
    </row>
    <row r="217" s="10" customFormat="1">
      <c r="A217" s="10"/>
      <c r="B217" s="245"/>
      <c r="C217" s="246"/>
      <c r="D217" s="241" t="s">
        <v>173</v>
      </c>
      <c r="E217" s="247" t="s">
        <v>1</v>
      </c>
      <c r="F217" s="248" t="s">
        <v>630</v>
      </c>
      <c r="G217" s="246"/>
      <c r="H217" s="249">
        <v>202.5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55" t="s">
        <v>173</v>
      </c>
      <c r="AU217" s="255" t="s">
        <v>80</v>
      </c>
      <c r="AV217" s="10" t="s">
        <v>90</v>
      </c>
      <c r="AW217" s="10" t="s">
        <v>34</v>
      </c>
      <c r="AX217" s="10" t="s">
        <v>87</v>
      </c>
      <c r="AY217" s="255" t="s">
        <v>165</v>
      </c>
    </row>
    <row r="218" s="10" customFormat="1">
      <c r="A218" s="10"/>
      <c r="B218" s="245"/>
      <c r="C218" s="246"/>
      <c r="D218" s="241" t="s">
        <v>173</v>
      </c>
      <c r="E218" s="246"/>
      <c r="F218" s="248" t="s">
        <v>631</v>
      </c>
      <c r="G218" s="246"/>
      <c r="H218" s="249">
        <v>208.57499999999999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55" t="s">
        <v>173</v>
      </c>
      <c r="AU218" s="255" t="s">
        <v>80</v>
      </c>
      <c r="AV218" s="10" t="s">
        <v>90</v>
      </c>
      <c r="AW218" s="10" t="s">
        <v>4</v>
      </c>
      <c r="AX218" s="10" t="s">
        <v>87</v>
      </c>
      <c r="AY218" s="255" t="s">
        <v>165</v>
      </c>
    </row>
    <row r="219" s="2" customFormat="1" ht="16.5" customHeight="1">
      <c r="A219" s="39"/>
      <c r="B219" s="40"/>
      <c r="C219" s="228" t="s">
        <v>369</v>
      </c>
      <c r="D219" s="228" t="s">
        <v>160</v>
      </c>
      <c r="E219" s="229" t="s">
        <v>370</v>
      </c>
      <c r="F219" s="230" t="s">
        <v>371</v>
      </c>
      <c r="G219" s="231" t="s">
        <v>364</v>
      </c>
      <c r="H219" s="232">
        <v>43.600000000000001</v>
      </c>
      <c r="I219" s="233"/>
      <c r="J219" s="234">
        <f>ROUND(I219*H219,2)</f>
        <v>0</v>
      </c>
      <c r="K219" s="235"/>
      <c r="L219" s="42"/>
      <c r="M219" s="236" t="s">
        <v>1</v>
      </c>
      <c r="N219" s="237" t="s">
        <v>45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164</v>
      </c>
      <c r="AT219" s="240" t="s">
        <v>160</v>
      </c>
      <c r="AU219" s="240" t="s">
        <v>80</v>
      </c>
      <c r="AY219" s="16" t="s">
        <v>165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6" t="s">
        <v>87</v>
      </c>
      <c r="BK219" s="152">
        <f>ROUND(I219*H219,2)</f>
        <v>0</v>
      </c>
      <c r="BL219" s="16" t="s">
        <v>164</v>
      </c>
      <c r="BM219" s="240" t="s">
        <v>632</v>
      </c>
    </row>
    <row r="220" s="2" customFormat="1">
      <c r="A220" s="39"/>
      <c r="B220" s="40"/>
      <c r="C220" s="41"/>
      <c r="D220" s="241" t="s">
        <v>167</v>
      </c>
      <c r="E220" s="41"/>
      <c r="F220" s="242" t="s">
        <v>373</v>
      </c>
      <c r="G220" s="41"/>
      <c r="H220" s="41"/>
      <c r="I220" s="168"/>
      <c r="J220" s="41"/>
      <c r="K220" s="41"/>
      <c r="L220" s="42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167</v>
      </c>
      <c r="AU220" s="16" t="s">
        <v>80</v>
      </c>
    </row>
    <row r="221" s="10" customFormat="1">
      <c r="A221" s="10"/>
      <c r="B221" s="245"/>
      <c r="C221" s="246"/>
      <c r="D221" s="241" t="s">
        <v>173</v>
      </c>
      <c r="E221" s="247" t="s">
        <v>1</v>
      </c>
      <c r="F221" s="248" t="s">
        <v>633</v>
      </c>
      <c r="G221" s="246"/>
      <c r="H221" s="249">
        <v>43.600000000000001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55" t="s">
        <v>173</v>
      </c>
      <c r="AU221" s="255" t="s">
        <v>80</v>
      </c>
      <c r="AV221" s="10" t="s">
        <v>90</v>
      </c>
      <c r="AW221" s="10" t="s">
        <v>34</v>
      </c>
      <c r="AX221" s="10" t="s">
        <v>87</v>
      </c>
      <c r="AY221" s="255" t="s">
        <v>165</v>
      </c>
    </row>
    <row r="222" s="2" customFormat="1" ht="16.5" customHeight="1">
      <c r="A222" s="39"/>
      <c r="B222" s="40"/>
      <c r="C222" s="228" t="s">
        <v>375</v>
      </c>
      <c r="D222" s="228" t="s">
        <v>160</v>
      </c>
      <c r="E222" s="229" t="s">
        <v>376</v>
      </c>
      <c r="F222" s="230" t="s">
        <v>377</v>
      </c>
      <c r="G222" s="231" t="s">
        <v>364</v>
      </c>
      <c r="H222" s="232">
        <v>43.700000000000003</v>
      </c>
      <c r="I222" s="233"/>
      <c r="J222" s="234">
        <f>ROUND(I222*H222,2)</f>
        <v>0</v>
      </c>
      <c r="K222" s="235"/>
      <c r="L222" s="42"/>
      <c r="M222" s="236" t="s">
        <v>1</v>
      </c>
      <c r="N222" s="237" t="s">
        <v>45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164</v>
      </c>
      <c r="AT222" s="240" t="s">
        <v>160</v>
      </c>
      <c r="AU222" s="240" t="s">
        <v>80</v>
      </c>
      <c r="AY222" s="16" t="s">
        <v>165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6" t="s">
        <v>87</v>
      </c>
      <c r="BK222" s="152">
        <f>ROUND(I222*H222,2)</f>
        <v>0</v>
      </c>
      <c r="BL222" s="16" t="s">
        <v>164</v>
      </c>
      <c r="BM222" s="240" t="s">
        <v>634</v>
      </c>
    </row>
    <row r="223" s="2" customFormat="1">
      <c r="A223" s="39"/>
      <c r="B223" s="40"/>
      <c r="C223" s="41"/>
      <c r="D223" s="241" t="s">
        <v>167</v>
      </c>
      <c r="E223" s="41"/>
      <c r="F223" s="242" t="s">
        <v>379</v>
      </c>
      <c r="G223" s="41"/>
      <c r="H223" s="41"/>
      <c r="I223" s="168"/>
      <c r="J223" s="41"/>
      <c r="K223" s="41"/>
      <c r="L223" s="42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6" t="s">
        <v>167</v>
      </c>
      <c r="AU223" s="16" t="s">
        <v>80</v>
      </c>
    </row>
    <row r="224" s="10" customFormat="1">
      <c r="A224" s="10"/>
      <c r="B224" s="245"/>
      <c r="C224" s="246"/>
      <c r="D224" s="241" t="s">
        <v>173</v>
      </c>
      <c r="E224" s="247" t="s">
        <v>1</v>
      </c>
      <c r="F224" s="248" t="s">
        <v>635</v>
      </c>
      <c r="G224" s="246"/>
      <c r="H224" s="249">
        <v>43.700000000000003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55" t="s">
        <v>173</v>
      </c>
      <c r="AU224" s="255" t="s">
        <v>80</v>
      </c>
      <c r="AV224" s="10" t="s">
        <v>90</v>
      </c>
      <c r="AW224" s="10" t="s">
        <v>34</v>
      </c>
      <c r="AX224" s="10" t="s">
        <v>87</v>
      </c>
      <c r="AY224" s="255" t="s">
        <v>165</v>
      </c>
    </row>
    <row r="225" s="2" customFormat="1" ht="21.75" customHeight="1">
      <c r="A225" s="39"/>
      <c r="B225" s="40"/>
      <c r="C225" s="228" t="s">
        <v>381</v>
      </c>
      <c r="D225" s="228" t="s">
        <v>160</v>
      </c>
      <c r="E225" s="229" t="s">
        <v>382</v>
      </c>
      <c r="F225" s="230" t="s">
        <v>383</v>
      </c>
      <c r="G225" s="231" t="s">
        <v>364</v>
      </c>
      <c r="H225" s="232">
        <v>430.39999999999998</v>
      </c>
      <c r="I225" s="233"/>
      <c r="J225" s="234">
        <f>ROUND(I225*H225,2)</f>
        <v>0</v>
      </c>
      <c r="K225" s="235"/>
      <c r="L225" s="42"/>
      <c r="M225" s="236" t="s">
        <v>1</v>
      </c>
      <c r="N225" s="237" t="s">
        <v>45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164</v>
      </c>
      <c r="AT225" s="240" t="s">
        <v>160</v>
      </c>
      <c r="AU225" s="240" t="s">
        <v>80</v>
      </c>
      <c r="AY225" s="16" t="s">
        <v>165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6" t="s">
        <v>87</v>
      </c>
      <c r="BK225" s="152">
        <f>ROUND(I225*H225,2)</f>
        <v>0</v>
      </c>
      <c r="BL225" s="16" t="s">
        <v>164</v>
      </c>
      <c r="BM225" s="240" t="s">
        <v>636</v>
      </c>
    </row>
    <row r="226" s="2" customFormat="1">
      <c r="A226" s="39"/>
      <c r="B226" s="40"/>
      <c r="C226" s="41"/>
      <c r="D226" s="241" t="s">
        <v>167</v>
      </c>
      <c r="E226" s="41"/>
      <c r="F226" s="242" t="s">
        <v>385</v>
      </c>
      <c r="G226" s="41"/>
      <c r="H226" s="41"/>
      <c r="I226" s="168"/>
      <c r="J226" s="41"/>
      <c r="K226" s="41"/>
      <c r="L226" s="42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6" t="s">
        <v>167</v>
      </c>
      <c r="AU226" s="16" t="s">
        <v>80</v>
      </c>
    </row>
    <row r="227" s="10" customFormat="1">
      <c r="A227" s="10"/>
      <c r="B227" s="245"/>
      <c r="C227" s="246"/>
      <c r="D227" s="241" t="s">
        <v>173</v>
      </c>
      <c r="E227" s="247" t="s">
        <v>1</v>
      </c>
      <c r="F227" s="248" t="s">
        <v>386</v>
      </c>
      <c r="G227" s="246"/>
      <c r="H227" s="249">
        <v>430.39999999999998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55" t="s">
        <v>173</v>
      </c>
      <c r="AU227" s="255" t="s">
        <v>80</v>
      </c>
      <c r="AV227" s="10" t="s">
        <v>90</v>
      </c>
      <c r="AW227" s="10" t="s">
        <v>34</v>
      </c>
      <c r="AX227" s="10" t="s">
        <v>87</v>
      </c>
      <c r="AY227" s="255" t="s">
        <v>165</v>
      </c>
    </row>
    <row r="228" s="2" customFormat="1" ht="16.5" customHeight="1">
      <c r="A228" s="39"/>
      <c r="B228" s="40"/>
      <c r="C228" s="228" t="s">
        <v>387</v>
      </c>
      <c r="D228" s="228" t="s">
        <v>160</v>
      </c>
      <c r="E228" s="229" t="s">
        <v>388</v>
      </c>
      <c r="F228" s="230" t="s">
        <v>389</v>
      </c>
      <c r="G228" s="231" t="s">
        <v>390</v>
      </c>
      <c r="H228" s="232">
        <v>1063</v>
      </c>
      <c r="I228" s="233"/>
      <c r="J228" s="234">
        <f>ROUND(I228*H228,2)</f>
        <v>0</v>
      </c>
      <c r="K228" s="235"/>
      <c r="L228" s="42"/>
      <c r="M228" s="236" t="s">
        <v>1</v>
      </c>
      <c r="N228" s="237" t="s">
        <v>45</v>
      </c>
      <c r="O228" s="92"/>
      <c r="P228" s="238">
        <f>O228*H228</f>
        <v>0</v>
      </c>
      <c r="Q228" s="238">
        <v>0.0068199999999999997</v>
      </c>
      <c r="R228" s="238">
        <f>Q228*H228</f>
        <v>7.2496599999999995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164</v>
      </c>
      <c r="AT228" s="240" t="s">
        <v>160</v>
      </c>
      <c r="AU228" s="240" t="s">
        <v>80</v>
      </c>
      <c r="AY228" s="16" t="s">
        <v>165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6" t="s">
        <v>87</v>
      </c>
      <c r="BK228" s="152">
        <f>ROUND(I228*H228,2)</f>
        <v>0</v>
      </c>
      <c r="BL228" s="16" t="s">
        <v>164</v>
      </c>
      <c r="BM228" s="240" t="s">
        <v>637</v>
      </c>
    </row>
    <row r="229" s="2" customFormat="1">
      <c r="A229" s="39"/>
      <c r="B229" s="40"/>
      <c r="C229" s="41"/>
      <c r="D229" s="241" t="s">
        <v>167</v>
      </c>
      <c r="E229" s="41"/>
      <c r="F229" s="242" t="s">
        <v>392</v>
      </c>
      <c r="G229" s="41"/>
      <c r="H229" s="41"/>
      <c r="I229" s="168"/>
      <c r="J229" s="41"/>
      <c r="K229" s="41"/>
      <c r="L229" s="42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6" t="s">
        <v>167</v>
      </c>
      <c r="AU229" s="16" t="s">
        <v>80</v>
      </c>
    </row>
    <row r="230" s="10" customFormat="1">
      <c r="A230" s="10"/>
      <c r="B230" s="245"/>
      <c r="C230" s="246"/>
      <c r="D230" s="241" t="s">
        <v>173</v>
      </c>
      <c r="E230" s="247" t="s">
        <v>1</v>
      </c>
      <c r="F230" s="248" t="s">
        <v>638</v>
      </c>
      <c r="G230" s="246"/>
      <c r="H230" s="249">
        <v>1063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55" t="s">
        <v>173</v>
      </c>
      <c r="AU230" s="255" t="s">
        <v>80</v>
      </c>
      <c r="AV230" s="10" t="s">
        <v>90</v>
      </c>
      <c r="AW230" s="10" t="s">
        <v>34</v>
      </c>
      <c r="AX230" s="10" t="s">
        <v>87</v>
      </c>
      <c r="AY230" s="255" t="s">
        <v>165</v>
      </c>
    </row>
    <row r="231" s="2" customFormat="1" ht="21.75" customHeight="1">
      <c r="A231" s="39"/>
      <c r="B231" s="40"/>
      <c r="C231" s="228" t="s">
        <v>394</v>
      </c>
      <c r="D231" s="228" t="s">
        <v>160</v>
      </c>
      <c r="E231" s="229" t="s">
        <v>395</v>
      </c>
      <c r="F231" s="230" t="s">
        <v>396</v>
      </c>
      <c r="G231" s="231" t="s">
        <v>390</v>
      </c>
      <c r="H231" s="232">
        <v>24</v>
      </c>
      <c r="I231" s="233"/>
      <c r="J231" s="234">
        <f>ROUND(I231*H231,2)</f>
        <v>0</v>
      </c>
      <c r="K231" s="235"/>
      <c r="L231" s="42"/>
      <c r="M231" s="236" t="s">
        <v>1</v>
      </c>
      <c r="N231" s="237" t="s">
        <v>45</v>
      </c>
      <c r="O231" s="92"/>
      <c r="P231" s="238">
        <f>O231*H231</f>
        <v>0</v>
      </c>
      <c r="Q231" s="238">
        <v>0.07417</v>
      </c>
      <c r="R231" s="238">
        <f>Q231*H231</f>
        <v>1.7800799999999999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164</v>
      </c>
      <c r="AT231" s="240" t="s">
        <v>160</v>
      </c>
      <c r="AU231" s="240" t="s">
        <v>80</v>
      </c>
      <c r="AY231" s="16" t="s">
        <v>165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6" t="s">
        <v>87</v>
      </c>
      <c r="BK231" s="152">
        <f>ROUND(I231*H231,2)</f>
        <v>0</v>
      </c>
      <c r="BL231" s="16" t="s">
        <v>164</v>
      </c>
      <c r="BM231" s="240" t="s">
        <v>639</v>
      </c>
    </row>
    <row r="232" s="2" customFormat="1">
      <c r="A232" s="39"/>
      <c r="B232" s="40"/>
      <c r="C232" s="41"/>
      <c r="D232" s="241" t="s">
        <v>167</v>
      </c>
      <c r="E232" s="41"/>
      <c r="F232" s="242" t="s">
        <v>398</v>
      </c>
      <c r="G232" s="41"/>
      <c r="H232" s="41"/>
      <c r="I232" s="168"/>
      <c r="J232" s="41"/>
      <c r="K232" s="41"/>
      <c r="L232" s="42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6" t="s">
        <v>167</v>
      </c>
      <c r="AU232" s="16" t="s">
        <v>80</v>
      </c>
    </row>
    <row r="233" s="10" customFormat="1">
      <c r="A233" s="10"/>
      <c r="B233" s="245"/>
      <c r="C233" s="246"/>
      <c r="D233" s="241" t="s">
        <v>173</v>
      </c>
      <c r="E233" s="247" t="s">
        <v>1</v>
      </c>
      <c r="F233" s="248" t="s">
        <v>640</v>
      </c>
      <c r="G233" s="246"/>
      <c r="H233" s="249">
        <v>24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55" t="s">
        <v>173</v>
      </c>
      <c r="AU233" s="255" t="s">
        <v>80</v>
      </c>
      <c r="AV233" s="10" t="s">
        <v>90</v>
      </c>
      <c r="AW233" s="10" t="s">
        <v>34</v>
      </c>
      <c r="AX233" s="10" t="s">
        <v>87</v>
      </c>
      <c r="AY233" s="255" t="s">
        <v>165</v>
      </c>
    </row>
    <row r="234" s="2" customFormat="1" ht="21.75" customHeight="1">
      <c r="A234" s="39"/>
      <c r="B234" s="40"/>
      <c r="C234" s="228" t="s">
        <v>400</v>
      </c>
      <c r="D234" s="228" t="s">
        <v>160</v>
      </c>
      <c r="E234" s="229" t="s">
        <v>401</v>
      </c>
      <c r="F234" s="230" t="s">
        <v>402</v>
      </c>
      <c r="G234" s="231" t="s">
        <v>222</v>
      </c>
      <c r="H234" s="232">
        <v>58.697000000000003</v>
      </c>
      <c r="I234" s="233"/>
      <c r="J234" s="234">
        <f>ROUND(I234*H234,2)</f>
        <v>0</v>
      </c>
      <c r="K234" s="235"/>
      <c r="L234" s="42"/>
      <c r="M234" s="236" t="s">
        <v>1</v>
      </c>
      <c r="N234" s="237" t="s">
        <v>45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164</v>
      </c>
      <c r="AT234" s="240" t="s">
        <v>160</v>
      </c>
      <c r="AU234" s="240" t="s">
        <v>80</v>
      </c>
      <c r="AY234" s="16" t="s">
        <v>165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6" t="s">
        <v>87</v>
      </c>
      <c r="BK234" s="152">
        <f>ROUND(I234*H234,2)</f>
        <v>0</v>
      </c>
      <c r="BL234" s="16" t="s">
        <v>164</v>
      </c>
      <c r="BM234" s="240" t="s">
        <v>641</v>
      </c>
    </row>
    <row r="235" s="2" customFormat="1">
      <c r="A235" s="39"/>
      <c r="B235" s="40"/>
      <c r="C235" s="41"/>
      <c r="D235" s="241" t="s">
        <v>167</v>
      </c>
      <c r="E235" s="41"/>
      <c r="F235" s="242" t="s">
        <v>404</v>
      </c>
      <c r="G235" s="41"/>
      <c r="H235" s="41"/>
      <c r="I235" s="168"/>
      <c r="J235" s="41"/>
      <c r="K235" s="41"/>
      <c r="L235" s="42"/>
      <c r="M235" s="267"/>
      <c r="N235" s="268"/>
      <c r="O235" s="269"/>
      <c r="P235" s="269"/>
      <c r="Q235" s="269"/>
      <c r="R235" s="269"/>
      <c r="S235" s="269"/>
      <c r="T235" s="270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6" t="s">
        <v>167</v>
      </c>
      <c r="AU235" s="16" t="s">
        <v>80</v>
      </c>
    </row>
    <row r="236" s="2" customFormat="1" ht="6.96" customHeight="1">
      <c r="A236" s="39"/>
      <c r="B236" s="67"/>
      <c r="C236" s="68"/>
      <c r="D236" s="68"/>
      <c r="E236" s="68"/>
      <c r="F236" s="68"/>
      <c r="G236" s="68"/>
      <c r="H236" s="68"/>
      <c r="I236" s="206"/>
      <c r="J236" s="68"/>
      <c r="K236" s="68"/>
      <c r="L236" s="42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miqygiclvl9FINvZJLJg7VhzxfOd+3K7cXrj3cEE0dshXo6N8OhtVWFMUFKs8L5uYenYPFl6OwMOa/DGQdZRxw==" hashValue="jDBaBgO1AW8ZDDQz9mQSqpd3/XMTzVmPxaX7agBPqNafjcudJSJY89IebnBAUqiekGc6qHeTeGAQJT5rkHGIHA==" algorithmName="SHA-512" password="CC35"/>
  <autoFilter ref="C115:K23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573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642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ROUND((SUM(BE120:BE139)),  2)</f>
        <v>0</v>
      </c>
      <c r="G35" s="39"/>
      <c r="H35" s="39"/>
      <c r="I35" s="185">
        <v>0.20999999999999999</v>
      </c>
      <c r="J35" s="184">
        <f>ROUND(((SUM(BE120:BE139))*I35),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ROUND((SUM(BF120:BF139)),  2)</f>
        <v>0</v>
      </c>
      <c r="G36" s="39"/>
      <c r="H36" s="39"/>
      <c r="I36" s="185">
        <v>0.14999999999999999</v>
      </c>
      <c r="J36" s="184">
        <f>ROUND(((SUM(BF120:BF139))*I36),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ROUND((SUM(BG120:BG139)),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ROUND((SUM(BH120:BH139)),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ROUND((SUM(BI120:BI139)),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573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SO-31 - VN4 (1.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573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SO-31 - VN4 (1.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SUM(P121:P139)</f>
        <v>0</v>
      </c>
      <c r="Q120" s="105"/>
      <c r="R120" s="225">
        <f>SUM(R121:R139)</f>
        <v>0.0072000000000000007</v>
      </c>
      <c r="S120" s="105"/>
      <c r="T120" s="226">
        <f>SUM(T121:T139)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SUM(BK121:BK139)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2880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643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644</v>
      </c>
      <c r="G123" s="246"/>
      <c r="H123" s="249">
        <v>2880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360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0.0072000000000000007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645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646</v>
      </c>
      <c r="G126" s="246"/>
      <c r="H126" s="249">
        <v>360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17616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647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648</v>
      </c>
      <c r="G129" s="246"/>
      <c r="H129" s="249">
        <v>17616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218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649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650</v>
      </c>
      <c r="G132" s="246"/>
      <c r="H132" s="249">
        <v>218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184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218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651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189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872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652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653</v>
      </c>
      <c r="G137" s="246"/>
      <c r="H137" s="249">
        <v>872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195</v>
      </c>
      <c r="D138" s="228" t="s">
        <v>160</v>
      </c>
      <c r="E138" s="229" t="s">
        <v>401</v>
      </c>
      <c r="F138" s="230" t="s">
        <v>402</v>
      </c>
      <c r="G138" s="231" t="s">
        <v>222</v>
      </c>
      <c r="H138" s="232">
        <v>0.0070000000000000001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654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425</v>
      </c>
      <c r="G139" s="41"/>
      <c r="H139" s="41"/>
      <c r="I139" s="168"/>
      <c r="J139" s="41"/>
      <c r="K139" s="41"/>
      <c r="L139" s="42"/>
      <c r="M139" s="267"/>
      <c r="N139" s="268"/>
      <c r="O139" s="269"/>
      <c r="P139" s="269"/>
      <c r="Q139" s="269"/>
      <c r="R139" s="269"/>
      <c r="S139" s="269"/>
      <c r="T139" s="270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206"/>
      <c r="J140" s="68"/>
      <c r="K140" s="68"/>
      <c r="L140" s="42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dNm25QX+Wq4tKba2dE96hnFZl6lIPsz+7YHCZV2DsMx9EIjhu90G+t50vG4vUsGSwDORyvGhNYynzOH8WCXzSw==" hashValue="NgS3p70V2Z8hBBEDlj6gujl+uxfl/zNlSo0wTRdPBZ4L0iKjnWXiV2QJIgK6efowIJ2WSQCf5qgPjyEl0FpX9g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573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655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ROUND((SUM(BE120:BE139)),  2)</f>
        <v>0</v>
      </c>
      <c r="G35" s="39"/>
      <c r="H35" s="39"/>
      <c r="I35" s="185">
        <v>0.20999999999999999</v>
      </c>
      <c r="J35" s="184">
        <f>ROUND(((SUM(BE120:BE139))*I35),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ROUND((SUM(BF120:BF139)),  2)</f>
        <v>0</v>
      </c>
      <c r="G36" s="39"/>
      <c r="H36" s="39"/>
      <c r="I36" s="185">
        <v>0.14999999999999999</v>
      </c>
      <c r="J36" s="184">
        <f>ROUND(((SUM(BF120:BF139))*I36),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ROUND((SUM(BG120:BG139)),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ROUND((SUM(BH120:BH139)),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ROUND((SUM(BI120:BI139)),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573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SO-32 - VN4 (2.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573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SO-32 - VN4 (2.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SUM(P121:P139)</f>
        <v>0</v>
      </c>
      <c r="Q120" s="105"/>
      <c r="R120" s="225">
        <f>SUM(R121:R139)</f>
        <v>0.0072000000000000007</v>
      </c>
      <c r="S120" s="105"/>
      <c r="T120" s="226">
        <f>SUM(T121:T139)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SUM(BK121:BK139)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2880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656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644</v>
      </c>
      <c r="G123" s="246"/>
      <c r="H123" s="249">
        <v>2880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360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0.0072000000000000007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657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646</v>
      </c>
      <c r="G126" s="246"/>
      <c r="H126" s="249">
        <v>360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11744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658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659</v>
      </c>
      <c r="G129" s="246"/>
      <c r="H129" s="249">
        <v>11744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130.80000000000001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660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661</v>
      </c>
      <c r="G132" s="246"/>
      <c r="H132" s="249">
        <v>130.80000000000001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184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130.80000000000001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662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189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523.20000000000005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663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664</v>
      </c>
      <c r="G137" s="246"/>
      <c r="H137" s="249">
        <v>523.20000000000005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195</v>
      </c>
      <c r="D138" s="228" t="s">
        <v>160</v>
      </c>
      <c r="E138" s="229" t="s">
        <v>401</v>
      </c>
      <c r="F138" s="230" t="s">
        <v>402</v>
      </c>
      <c r="G138" s="231" t="s">
        <v>222</v>
      </c>
      <c r="H138" s="232">
        <v>0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665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425</v>
      </c>
      <c r="G139" s="41"/>
      <c r="H139" s="41"/>
      <c r="I139" s="168"/>
      <c r="J139" s="41"/>
      <c r="K139" s="41"/>
      <c r="L139" s="42"/>
      <c r="M139" s="267"/>
      <c r="N139" s="268"/>
      <c r="O139" s="269"/>
      <c r="P139" s="269"/>
      <c r="Q139" s="269"/>
      <c r="R139" s="269"/>
      <c r="S139" s="269"/>
      <c r="T139" s="270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206"/>
      <c r="J140" s="68"/>
      <c r="K140" s="68"/>
      <c r="L140" s="42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8HK4R2VSEJ9Cdn7Yt1hzYGAWJ9Koh+cmCIYlVCTAXXlkfND0WMPHE4r++u50ax604wjg0IlPZD9FblLX5zsppg==" hashValue="FDB/Xo+gG1a34jUX5Mqk67LWVXaBC+fTwu/I7GbiN4Q3IP2i2yrtf9zH4AQ0pkJI1q73Sk2ZNz75pTsavOKb3w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573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666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ROUND((SUM(BE120:BE142)),  2)</f>
        <v>0</v>
      </c>
      <c r="G35" s="39"/>
      <c r="H35" s="39"/>
      <c r="I35" s="185">
        <v>0.20999999999999999</v>
      </c>
      <c r="J35" s="184">
        <f>ROUND(((SUM(BE120:BE142))*I35),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ROUND((SUM(BF120:BF142)),  2)</f>
        <v>0</v>
      </c>
      <c r="G36" s="39"/>
      <c r="H36" s="39"/>
      <c r="I36" s="185">
        <v>0.14999999999999999</v>
      </c>
      <c r="J36" s="184">
        <f>ROUND(((SUM(BF120:BF142))*I36),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ROUND((SUM(BG120:BG142)),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ROUND((SUM(BH120:BH142)),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ROUND((SUM(BI120:BI142)),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573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SO-33 - VN4 (3.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573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SO-33 - VN4 (3.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SUM(P121:P142)</f>
        <v>0</v>
      </c>
      <c r="Q120" s="105"/>
      <c r="R120" s="225">
        <f>SUM(R121:R142)</f>
        <v>0.0072000000000000007</v>
      </c>
      <c r="S120" s="105"/>
      <c r="T120" s="226">
        <f>SUM(T121:T142)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SUM(BK121:BK142)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2880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667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644</v>
      </c>
      <c r="G123" s="246"/>
      <c r="H123" s="249">
        <v>2880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360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0.0072000000000000007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668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646</v>
      </c>
      <c r="G126" s="246"/>
      <c r="H126" s="249">
        <v>360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28166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669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430</v>
      </c>
      <c r="G129" s="246"/>
      <c r="H129" s="249">
        <v>28166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43.600000000000001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670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671</v>
      </c>
      <c r="G132" s="246"/>
      <c r="H132" s="249">
        <v>43.600000000000001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184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43.600000000000001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672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189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174.40000000000001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673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674</v>
      </c>
      <c r="G137" s="246"/>
      <c r="H137" s="249">
        <v>174.40000000000001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195</v>
      </c>
      <c r="D138" s="228" t="s">
        <v>160</v>
      </c>
      <c r="E138" s="229" t="s">
        <v>446</v>
      </c>
      <c r="F138" s="230" t="s">
        <v>447</v>
      </c>
      <c r="G138" s="231" t="s">
        <v>209</v>
      </c>
      <c r="H138" s="232">
        <v>170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675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449</v>
      </c>
      <c r="G139" s="41"/>
      <c r="H139" s="41"/>
      <c r="I139" s="168"/>
      <c r="J139" s="41"/>
      <c r="K139" s="41"/>
      <c r="L139" s="42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10" customFormat="1">
      <c r="A140" s="10"/>
      <c r="B140" s="245"/>
      <c r="C140" s="246"/>
      <c r="D140" s="241" t="s">
        <v>173</v>
      </c>
      <c r="E140" s="247" t="s">
        <v>1</v>
      </c>
      <c r="F140" s="248" t="s">
        <v>676</v>
      </c>
      <c r="G140" s="246"/>
      <c r="H140" s="249">
        <v>170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55" t="s">
        <v>173</v>
      </c>
      <c r="AU140" s="255" t="s">
        <v>80</v>
      </c>
      <c r="AV140" s="10" t="s">
        <v>90</v>
      </c>
      <c r="AW140" s="10" t="s">
        <v>34</v>
      </c>
      <c r="AX140" s="10" t="s">
        <v>87</v>
      </c>
      <c r="AY140" s="255" t="s">
        <v>165</v>
      </c>
    </row>
    <row r="141" s="2" customFormat="1" ht="21.75" customHeight="1">
      <c r="A141" s="39"/>
      <c r="B141" s="40"/>
      <c r="C141" s="228" t="s">
        <v>200</v>
      </c>
      <c r="D141" s="228" t="s">
        <v>160</v>
      </c>
      <c r="E141" s="229" t="s">
        <v>401</v>
      </c>
      <c r="F141" s="230" t="s">
        <v>402</v>
      </c>
      <c r="G141" s="231" t="s">
        <v>222</v>
      </c>
      <c r="H141" s="232">
        <v>0</v>
      </c>
      <c r="I141" s="233"/>
      <c r="J141" s="234">
        <f>ROUND(I141*H141,2)</f>
        <v>0</v>
      </c>
      <c r="K141" s="235"/>
      <c r="L141" s="42"/>
      <c r="M141" s="236" t="s">
        <v>1</v>
      </c>
      <c r="N141" s="237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80</v>
      </c>
      <c r="AY141" s="16" t="s">
        <v>165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6" t="s">
        <v>87</v>
      </c>
      <c r="BK141" s="152">
        <f>ROUND(I141*H141,2)</f>
        <v>0</v>
      </c>
      <c r="BL141" s="16" t="s">
        <v>164</v>
      </c>
      <c r="BM141" s="240" t="s">
        <v>677</v>
      </c>
    </row>
    <row r="142" s="2" customFormat="1">
      <c r="A142" s="39"/>
      <c r="B142" s="40"/>
      <c r="C142" s="41"/>
      <c r="D142" s="241" t="s">
        <v>167</v>
      </c>
      <c r="E142" s="41"/>
      <c r="F142" s="242" t="s">
        <v>425</v>
      </c>
      <c r="G142" s="41"/>
      <c r="H142" s="41"/>
      <c r="I142" s="168"/>
      <c r="J142" s="41"/>
      <c r="K142" s="41"/>
      <c r="L142" s="42"/>
      <c r="M142" s="267"/>
      <c r="N142" s="268"/>
      <c r="O142" s="269"/>
      <c r="P142" s="269"/>
      <c r="Q142" s="269"/>
      <c r="R142" s="269"/>
      <c r="S142" s="269"/>
      <c r="T142" s="270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167</v>
      </c>
      <c r="AU142" s="16" t="s">
        <v>80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206"/>
      <c r="J143" s="68"/>
      <c r="K143" s="68"/>
      <c r="L143" s="42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4AmOw4wGBNVlGAsts7cvN+0Obvg3kF5V6+qSHxZqdSukW4Q9kx1kJdANssOG7TxUeb09t7Low6nUeRN36Ep41Q==" hashValue="LOQHSLt0Qa43F+STNCjX1hAiLBZdYzl6+D9l1UctJmWNKOObA/V605XzBmxTdVNZBPbG0ev/1wHiPMDBRTVfMQ==" algorithmName="SHA-512" password="CC35"/>
  <autoFilter ref="C119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129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2" customFormat="1" ht="12" customHeight="1">
      <c r="A8" s="39"/>
      <c r="B8" s="42"/>
      <c r="C8" s="39"/>
      <c r="D8" s="166" t="s">
        <v>140</v>
      </c>
      <c r="E8" s="39"/>
      <c r="F8" s="39"/>
      <c r="G8" s="39"/>
      <c r="H8" s="39"/>
      <c r="I8" s="168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2"/>
      <c r="C9" s="39"/>
      <c r="D9" s="39"/>
      <c r="E9" s="169" t="s">
        <v>678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2"/>
      <c r="C10" s="39"/>
      <c r="D10" s="39"/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2"/>
      <c r="C11" s="39"/>
      <c r="D11" s="166" t="s">
        <v>18</v>
      </c>
      <c r="E11" s="39"/>
      <c r="F11" s="142" t="s">
        <v>1</v>
      </c>
      <c r="G11" s="39"/>
      <c r="H11" s="39"/>
      <c r="I11" s="170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2"/>
      <c r="C12" s="39"/>
      <c r="D12" s="166" t="s">
        <v>20</v>
      </c>
      <c r="E12" s="39"/>
      <c r="F12" s="142" t="s">
        <v>21</v>
      </c>
      <c r="G12" s="39"/>
      <c r="H12" s="39"/>
      <c r="I12" s="170" t="s">
        <v>22</v>
      </c>
      <c r="J12" s="171" t="str">
        <f>'Rekapitulace stavby'!AN8</f>
        <v>23. 11. 2019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8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24</v>
      </c>
      <c r="E14" s="39"/>
      <c r="F14" s="39"/>
      <c r="G14" s="39"/>
      <c r="H14" s="39"/>
      <c r="I14" s="170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2"/>
      <c r="C15" s="39"/>
      <c r="D15" s="39"/>
      <c r="E15" s="142" t="s">
        <v>27</v>
      </c>
      <c r="F15" s="39"/>
      <c r="G15" s="39"/>
      <c r="H15" s="39"/>
      <c r="I15" s="170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8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2"/>
      <c r="C17" s="39"/>
      <c r="D17" s="166" t="s">
        <v>29</v>
      </c>
      <c r="E17" s="39"/>
      <c r="F17" s="39"/>
      <c r="G17" s="39"/>
      <c r="H17" s="39"/>
      <c r="I17" s="170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42"/>
      <c r="G18" s="142"/>
      <c r="H18" s="142"/>
      <c r="I18" s="170" t="s">
        <v>28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8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2"/>
      <c r="C20" s="39"/>
      <c r="D20" s="166" t="s">
        <v>31</v>
      </c>
      <c r="E20" s="39"/>
      <c r="F20" s="39"/>
      <c r="G20" s="39"/>
      <c r="H20" s="39"/>
      <c r="I20" s="170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2"/>
      <c r="C21" s="39"/>
      <c r="D21" s="39"/>
      <c r="E21" s="142" t="s">
        <v>33</v>
      </c>
      <c r="F21" s="39"/>
      <c r="G21" s="39"/>
      <c r="H21" s="39"/>
      <c r="I21" s="170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8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2"/>
      <c r="C23" s="39"/>
      <c r="D23" s="166" t="s">
        <v>35</v>
      </c>
      <c r="E23" s="39"/>
      <c r="F23" s="39"/>
      <c r="G23" s="39"/>
      <c r="H23" s="39"/>
      <c r="I23" s="170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2"/>
      <c r="C24" s="39"/>
      <c r="D24" s="39"/>
      <c r="E24" s="142" t="s">
        <v>36</v>
      </c>
      <c r="F24" s="39"/>
      <c r="G24" s="39"/>
      <c r="H24" s="39"/>
      <c r="I24" s="170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8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2"/>
      <c r="C26" s="39"/>
      <c r="D26" s="166" t="s">
        <v>37</v>
      </c>
      <c r="E26" s="39"/>
      <c r="F26" s="39"/>
      <c r="G26" s="39"/>
      <c r="H26" s="39"/>
      <c r="I26" s="168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72"/>
      <c r="B27" s="173"/>
      <c r="C27" s="172"/>
      <c r="D27" s="172"/>
      <c r="E27" s="174" t="s">
        <v>1</v>
      </c>
      <c r="F27" s="174"/>
      <c r="G27" s="174"/>
      <c r="H27" s="174"/>
      <c r="I27" s="175"/>
      <c r="J27" s="172"/>
      <c r="K27" s="172"/>
      <c r="L27" s="176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hidden="1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2"/>
      <c r="C29" s="39"/>
      <c r="D29" s="177"/>
      <c r="E29" s="177"/>
      <c r="F29" s="177"/>
      <c r="G29" s="177"/>
      <c r="H29" s="177"/>
      <c r="I29" s="178"/>
      <c r="J29" s="177"/>
      <c r="K29" s="17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2"/>
      <c r="C30" s="39"/>
      <c r="D30" s="179" t="s">
        <v>40</v>
      </c>
      <c r="E30" s="39"/>
      <c r="F30" s="39"/>
      <c r="G30" s="39"/>
      <c r="H30" s="39"/>
      <c r="I30" s="168"/>
      <c r="J30" s="180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2"/>
      <c r="C32" s="39"/>
      <c r="D32" s="39"/>
      <c r="E32" s="39"/>
      <c r="F32" s="181" t="s">
        <v>42</v>
      </c>
      <c r="G32" s="39"/>
      <c r="H32" s="39"/>
      <c r="I32" s="182" t="s">
        <v>41</v>
      </c>
      <c r="J32" s="181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2"/>
      <c r="C33" s="39"/>
      <c r="D33" s="183" t="s">
        <v>44</v>
      </c>
      <c r="E33" s="166" t="s">
        <v>45</v>
      </c>
      <c r="F33" s="184">
        <f>ROUND((SUM(BE119:BE141)),  2)</f>
        <v>0</v>
      </c>
      <c r="G33" s="39"/>
      <c r="H33" s="39"/>
      <c r="I33" s="185">
        <v>0.20999999999999999</v>
      </c>
      <c r="J33" s="184">
        <f>ROUND(((SUM(BE119:BE141))*I33),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166" t="s">
        <v>46</v>
      </c>
      <c r="F34" s="184">
        <f>ROUND((SUM(BF119:BF141)),  2)</f>
        <v>0</v>
      </c>
      <c r="G34" s="39"/>
      <c r="H34" s="39"/>
      <c r="I34" s="185">
        <v>0.14999999999999999</v>
      </c>
      <c r="J34" s="184">
        <f>ROUND(((SUM(BF119:BF141))*I34),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66" t="s">
        <v>47</v>
      </c>
      <c r="F35" s="184">
        <f>ROUND((SUM(BG119:BG141)),  2)</f>
        <v>0</v>
      </c>
      <c r="G35" s="39"/>
      <c r="H35" s="39"/>
      <c r="I35" s="185">
        <v>0.20999999999999999</v>
      </c>
      <c r="J35" s="18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48</v>
      </c>
      <c r="F36" s="184">
        <f>ROUND((SUM(BH119:BH141)),  2)</f>
        <v>0</v>
      </c>
      <c r="G36" s="39"/>
      <c r="H36" s="39"/>
      <c r="I36" s="185">
        <v>0.14999999999999999</v>
      </c>
      <c r="J36" s="18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49</v>
      </c>
      <c r="F37" s="184">
        <f>ROUND((SUM(BI119:BI141)),  2)</f>
        <v>0</v>
      </c>
      <c r="G37" s="39"/>
      <c r="H37" s="39"/>
      <c r="I37" s="185">
        <v>0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168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2"/>
      <c r="C39" s="186"/>
      <c r="D39" s="187" t="s">
        <v>50</v>
      </c>
      <c r="E39" s="188"/>
      <c r="F39" s="188"/>
      <c r="G39" s="189" t="s">
        <v>51</v>
      </c>
      <c r="H39" s="190" t="s">
        <v>52</v>
      </c>
      <c r="I39" s="191"/>
      <c r="J39" s="192">
        <f>SUM(J30:J37)</f>
        <v>0</v>
      </c>
      <c r="K39" s="19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19"/>
      <c r="I41" s="160"/>
      <c r="L41" s="19"/>
    </row>
    <row r="42" hidden="1" s="1" customFormat="1" ht="14.4" customHeight="1">
      <c r="B42" s="19"/>
      <c r="I42" s="160"/>
      <c r="L42" s="1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140</v>
      </c>
      <c r="D86" s="41"/>
      <c r="E86" s="41"/>
      <c r="F86" s="41"/>
      <c r="G86" s="41"/>
      <c r="H86" s="41"/>
      <c r="I86" s="168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SO-1, SO-2, SO-3 - Vedlejší rozpočtové náklady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Dyjákovice</v>
      </c>
      <c r="G89" s="41"/>
      <c r="H89" s="41"/>
      <c r="I89" s="170" t="s">
        <v>22</v>
      </c>
      <c r="J89" s="80" t="str">
        <f>IF(J12="","",J12)</f>
        <v>23. 11. 2019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ČR-Státní pozemkový úřad</v>
      </c>
      <c r="G91" s="41"/>
      <c r="H91" s="41"/>
      <c r="I91" s="170" t="s">
        <v>31</v>
      </c>
      <c r="J91" s="35" t="str">
        <f>E21</f>
        <v>Agroprojekt PSO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170" t="s">
        <v>35</v>
      </c>
      <c r="J92" s="35" t="str">
        <f>E24</f>
        <v>Agroprojekt PSO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8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211" t="s">
        <v>143</v>
      </c>
      <c r="D94" s="158"/>
      <c r="E94" s="158"/>
      <c r="F94" s="158"/>
      <c r="G94" s="158"/>
      <c r="H94" s="158"/>
      <c r="I94" s="212"/>
      <c r="J94" s="213" t="s">
        <v>144</v>
      </c>
      <c r="K94" s="15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214" t="s">
        <v>145</v>
      </c>
      <c r="D96" s="41"/>
      <c r="E96" s="41"/>
      <c r="F96" s="41"/>
      <c r="G96" s="41"/>
      <c r="H96" s="41"/>
      <c r="I96" s="168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146</v>
      </c>
    </row>
    <row r="97" hidden="1" s="12" customFormat="1" ht="24.96" customHeight="1">
      <c r="A97" s="12"/>
      <c r="B97" s="282"/>
      <c r="C97" s="283"/>
      <c r="D97" s="284" t="s">
        <v>679</v>
      </c>
      <c r="E97" s="285"/>
      <c r="F97" s="285"/>
      <c r="G97" s="285"/>
      <c r="H97" s="285"/>
      <c r="I97" s="286"/>
      <c r="J97" s="287">
        <f>J120</f>
        <v>0</v>
      </c>
      <c r="K97" s="283"/>
      <c r="L97" s="288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</row>
    <row r="98" hidden="1" s="13" customFormat="1" ht="19.92" customHeight="1">
      <c r="A98" s="13"/>
      <c r="B98" s="289"/>
      <c r="C98" s="134"/>
      <c r="D98" s="290" t="s">
        <v>680</v>
      </c>
      <c r="E98" s="291"/>
      <c r="F98" s="291"/>
      <c r="G98" s="291"/>
      <c r="H98" s="291"/>
      <c r="I98" s="292"/>
      <c r="J98" s="293">
        <f>J121</f>
        <v>0</v>
      </c>
      <c r="K98" s="134"/>
      <c r="L98" s="294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hidden="1" s="13" customFormat="1" ht="14.88" customHeight="1">
      <c r="A99" s="13"/>
      <c r="B99" s="289"/>
      <c r="C99" s="134"/>
      <c r="D99" s="290" t="s">
        <v>681</v>
      </c>
      <c r="E99" s="291"/>
      <c r="F99" s="291"/>
      <c r="G99" s="291"/>
      <c r="H99" s="291"/>
      <c r="I99" s="292"/>
      <c r="J99" s="293">
        <f>J122</f>
        <v>0</v>
      </c>
      <c r="K99" s="134"/>
      <c r="L99" s="294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68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206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209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2" t="s">
        <v>147</v>
      </c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1" t="s">
        <v>16</v>
      </c>
      <c r="D108" s="41"/>
      <c r="E108" s="41"/>
      <c r="F108" s="41"/>
      <c r="G108" s="41"/>
      <c r="H108" s="4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210" t="str">
        <f>E7</f>
        <v>Větrolamy VN2, VN3 a VN4 v k.ú. Dyjákovice</v>
      </c>
      <c r="F109" s="31"/>
      <c r="G109" s="31"/>
      <c r="H109" s="31"/>
      <c r="I109" s="168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140</v>
      </c>
      <c r="D110" s="41"/>
      <c r="E110" s="41"/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SO-1, SO-2, SO-3 - Vedlejší rozpočtové náklady</v>
      </c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20</v>
      </c>
      <c r="D113" s="41"/>
      <c r="E113" s="41"/>
      <c r="F113" s="26" t="str">
        <f>F12</f>
        <v>Dyjákovice</v>
      </c>
      <c r="G113" s="41"/>
      <c r="H113" s="41"/>
      <c r="I113" s="170" t="s">
        <v>22</v>
      </c>
      <c r="J113" s="80" t="str">
        <f>IF(J12="","",J12)</f>
        <v>23. 11. 2019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68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1" t="s">
        <v>24</v>
      </c>
      <c r="D115" s="41"/>
      <c r="E115" s="41"/>
      <c r="F115" s="26" t="str">
        <f>E15</f>
        <v>ČR-Státní pozemkový úřad</v>
      </c>
      <c r="G115" s="41"/>
      <c r="H115" s="41"/>
      <c r="I115" s="170" t="s">
        <v>31</v>
      </c>
      <c r="J115" s="35" t="str">
        <f>E21</f>
        <v>Agroprojekt PSO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29</v>
      </c>
      <c r="D116" s="41"/>
      <c r="E116" s="41"/>
      <c r="F116" s="26" t="str">
        <f>IF(E18="","",E18)</f>
        <v>Vyplň údaj</v>
      </c>
      <c r="G116" s="41"/>
      <c r="H116" s="41"/>
      <c r="I116" s="170" t="s">
        <v>35</v>
      </c>
      <c r="J116" s="35" t="str">
        <f>E24</f>
        <v>Agroprojekt PSO s.r.o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168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9" customFormat="1" ht="29.28" customHeight="1">
      <c r="A118" s="215"/>
      <c r="B118" s="216"/>
      <c r="C118" s="217" t="s">
        <v>148</v>
      </c>
      <c r="D118" s="218" t="s">
        <v>65</v>
      </c>
      <c r="E118" s="218" t="s">
        <v>61</v>
      </c>
      <c r="F118" s="218" t="s">
        <v>62</v>
      </c>
      <c r="G118" s="218" t="s">
        <v>149</v>
      </c>
      <c r="H118" s="218" t="s">
        <v>150</v>
      </c>
      <c r="I118" s="219" t="s">
        <v>151</v>
      </c>
      <c r="J118" s="220" t="s">
        <v>144</v>
      </c>
      <c r="K118" s="221" t="s">
        <v>152</v>
      </c>
      <c r="L118" s="222"/>
      <c r="M118" s="101" t="s">
        <v>1</v>
      </c>
      <c r="N118" s="102" t="s">
        <v>44</v>
      </c>
      <c r="O118" s="102" t="s">
        <v>153</v>
      </c>
      <c r="P118" s="102" t="s">
        <v>154</v>
      </c>
      <c r="Q118" s="102" t="s">
        <v>155</v>
      </c>
      <c r="R118" s="102" t="s">
        <v>156</v>
      </c>
      <c r="S118" s="102" t="s">
        <v>157</v>
      </c>
      <c r="T118" s="103" t="s">
        <v>158</v>
      </c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/>
    </row>
    <row r="119" s="2" customFormat="1" ht="22.8" customHeight="1">
      <c r="A119" s="39"/>
      <c r="B119" s="40"/>
      <c r="C119" s="108" t="s">
        <v>159</v>
      </c>
      <c r="D119" s="41"/>
      <c r="E119" s="41"/>
      <c r="F119" s="41"/>
      <c r="G119" s="41"/>
      <c r="H119" s="41"/>
      <c r="I119" s="168"/>
      <c r="J119" s="223">
        <f>BK119</f>
        <v>0</v>
      </c>
      <c r="K119" s="41"/>
      <c r="L119" s="42"/>
      <c r="M119" s="104"/>
      <c r="N119" s="224"/>
      <c r="O119" s="105"/>
      <c r="P119" s="225">
        <f>P120</f>
        <v>0</v>
      </c>
      <c r="Q119" s="105"/>
      <c r="R119" s="225">
        <f>R120</f>
        <v>0</v>
      </c>
      <c r="S119" s="105"/>
      <c r="T119" s="226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6" t="s">
        <v>79</v>
      </c>
      <c r="AU119" s="16" t="s">
        <v>146</v>
      </c>
      <c r="BK119" s="227">
        <f>BK120</f>
        <v>0</v>
      </c>
    </row>
    <row r="120" s="14" customFormat="1" ht="25.92" customHeight="1">
      <c r="A120" s="14"/>
      <c r="B120" s="295"/>
      <c r="C120" s="296"/>
      <c r="D120" s="297" t="s">
        <v>79</v>
      </c>
      <c r="E120" s="298" t="s">
        <v>682</v>
      </c>
      <c r="F120" s="298" t="s">
        <v>683</v>
      </c>
      <c r="G120" s="296"/>
      <c r="H120" s="296"/>
      <c r="I120" s="299"/>
      <c r="J120" s="300">
        <f>BK120</f>
        <v>0</v>
      </c>
      <c r="K120" s="296"/>
      <c r="L120" s="301"/>
      <c r="M120" s="302"/>
      <c r="N120" s="303"/>
      <c r="O120" s="303"/>
      <c r="P120" s="304">
        <f>P121</f>
        <v>0</v>
      </c>
      <c r="Q120" s="303"/>
      <c r="R120" s="304">
        <f>R121</f>
        <v>0</v>
      </c>
      <c r="S120" s="303"/>
      <c r="T120" s="305">
        <f>T121</f>
        <v>0</v>
      </c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R120" s="306" t="s">
        <v>184</v>
      </c>
      <c r="AT120" s="307" t="s">
        <v>79</v>
      </c>
      <c r="AU120" s="307" t="s">
        <v>80</v>
      </c>
      <c r="AY120" s="306" t="s">
        <v>165</v>
      </c>
      <c r="BK120" s="308">
        <f>BK121</f>
        <v>0</v>
      </c>
    </row>
    <row r="121" s="14" customFormat="1" ht="22.8" customHeight="1">
      <c r="A121" s="14"/>
      <c r="B121" s="295"/>
      <c r="C121" s="296"/>
      <c r="D121" s="297" t="s">
        <v>79</v>
      </c>
      <c r="E121" s="309" t="s">
        <v>684</v>
      </c>
      <c r="F121" s="309" t="s">
        <v>685</v>
      </c>
      <c r="G121" s="296"/>
      <c r="H121" s="296"/>
      <c r="I121" s="299"/>
      <c r="J121" s="310">
        <f>BK121</f>
        <v>0</v>
      </c>
      <c r="K121" s="296"/>
      <c r="L121" s="301"/>
      <c r="M121" s="302"/>
      <c r="N121" s="303"/>
      <c r="O121" s="303"/>
      <c r="P121" s="304">
        <f>P122</f>
        <v>0</v>
      </c>
      <c r="Q121" s="303"/>
      <c r="R121" s="304">
        <f>R122</f>
        <v>0</v>
      </c>
      <c r="S121" s="303"/>
      <c r="T121" s="305">
        <f>T122</f>
        <v>0</v>
      </c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R121" s="306" t="s">
        <v>184</v>
      </c>
      <c r="AT121" s="307" t="s">
        <v>79</v>
      </c>
      <c r="AU121" s="307" t="s">
        <v>87</v>
      </c>
      <c r="AY121" s="306" t="s">
        <v>165</v>
      </c>
      <c r="BK121" s="308">
        <f>BK122</f>
        <v>0</v>
      </c>
    </row>
    <row r="122" s="14" customFormat="1" ht="20.88" customHeight="1">
      <c r="A122" s="14"/>
      <c r="B122" s="295"/>
      <c r="C122" s="296"/>
      <c r="D122" s="297" t="s">
        <v>79</v>
      </c>
      <c r="E122" s="309" t="s">
        <v>686</v>
      </c>
      <c r="F122" s="309" t="s">
        <v>687</v>
      </c>
      <c r="G122" s="296"/>
      <c r="H122" s="296"/>
      <c r="I122" s="299"/>
      <c r="J122" s="310">
        <f>BK122</f>
        <v>0</v>
      </c>
      <c r="K122" s="296"/>
      <c r="L122" s="301"/>
      <c r="M122" s="302"/>
      <c r="N122" s="303"/>
      <c r="O122" s="303"/>
      <c r="P122" s="304">
        <f>SUM(P123:P141)</f>
        <v>0</v>
      </c>
      <c r="Q122" s="303"/>
      <c r="R122" s="304">
        <f>SUM(R123:R141)</f>
        <v>0</v>
      </c>
      <c r="S122" s="303"/>
      <c r="T122" s="305">
        <f>SUM(T123:T141)</f>
        <v>0</v>
      </c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R122" s="306" t="s">
        <v>184</v>
      </c>
      <c r="AT122" s="307" t="s">
        <v>79</v>
      </c>
      <c r="AU122" s="307" t="s">
        <v>90</v>
      </c>
      <c r="AY122" s="306" t="s">
        <v>165</v>
      </c>
      <c r="BK122" s="308">
        <f>SUM(BK123:BK141)</f>
        <v>0</v>
      </c>
    </row>
    <row r="123" s="2" customFormat="1" ht="16.5" customHeight="1">
      <c r="A123" s="39"/>
      <c r="B123" s="40"/>
      <c r="C123" s="228" t="s">
        <v>87</v>
      </c>
      <c r="D123" s="228" t="s">
        <v>160</v>
      </c>
      <c r="E123" s="229" t="s">
        <v>688</v>
      </c>
      <c r="F123" s="230" t="s">
        <v>689</v>
      </c>
      <c r="G123" s="231" t="s">
        <v>690</v>
      </c>
      <c r="H123" s="232">
        <v>2</v>
      </c>
      <c r="I123" s="233"/>
      <c r="J123" s="234">
        <f>ROUND(I123*H123,2)</f>
        <v>0</v>
      </c>
      <c r="K123" s="235"/>
      <c r="L123" s="42"/>
      <c r="M123" s="236" t="s">
        <v>1</v>
      </c>
      <c r="N123" s="237" t="s">
        <v>45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691</v>
      </c>
      <c r="AT123" s="240" t="s">
        <v>160</v>
      </c>
      <c r="AU123" s="240" t="s">
        <v>175</v>
      </c>
      <c r="AY123" s="16" t="s">
        <v>165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6" t="s">
        <v>87</v>
      </c>
      <c r="BK123" s="152">
        <f>ROUND(I123*H123,2)</f>
        <v>0</v>
      </c>
      <c r="BL123" s="16" t="s">
        <v>691</v>
      </c>
      <c r="BM123" s="240" t="s">
        <v>692</v>
      </c>
    </row>
    <row r="124" s="2" customFormat="1">
      <c r="A124" s="39"/>
      <c r="B124" s="40"/>
      <c r="C124" s="41"/>
      <c r="D124" s="241" t="s">
        <v>167</v>
      </c>
      <c r="E124" s="41"/>
      <c r="F124" s="242" t="s">
        <v>689</v>
      </c>
      <c r="G124" s="41"/>
      <c r="H124" s="41"/>
      <c r="I124" s="168"/>
      <c r="J124" s="41"/>
      <c r="K124" s="41"/>
      <c r="L124" s="42"/>
      <c r="M124" s="243"/>
      <c r="N124" s="244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6" t="s">
        <v>167</v>
      </c>
      <c r="AU124" s="16" t="s">
        <v>175</v>
      </c>
    </row>
    <row r="125" s="2" customFormat="1">
      <c r="A125" s="39"/>
      <c r="B125" s="40"/>
      <c r="C125" s="41"/>
      <c r="D125" s="241" t="s">
        <v>693</v>
      </c>
      <c r="E125" s="41"/>
      <c r="F125" s="311" t="s">
        <v>694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693</v>
      </c>
      <c r="AU125" s="16" t="s">
        <v>175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695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175</v>
      </c>
      <c r="AV126" s="10" t="s">
        <v>90</v>
      </c>
      <c r="AW126" s="10" t="s">
        <v>34</v>
      </c>
      <c r="AX126" s="10" t="s">
        <v>80</v>
      </c>
      <c r="AY126" s="255" t="s">
        <v>165</v>
      </c>
    </row>
    <row r="127" s="10" customFormat="1">
      <c r="A127" s="10"/>
      <c r="B127" s="245"/>
      <c r="C127" s="246"/>
      <c r="D127" s="241" t="s">
        <v>173</v>
      </c>
      <c r="E127" s="247" t="s">
        <v>1</v>
      </c>
      <c r="F127" s="248" t="s">
        <v>696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55" t="s">
        <v>173</v>
      </c>
      <c r="AU127" s="255" t="s">
        <v>175</v>
      </c>
      <c r="AV127" s="10" t="s">
        <v>90</v>
      </c>
      <c r="AW127" s="10" t="s">
        <v>34</v>
      </c>
      <c r="AX127" s="10" t="s">
        <v>80</v>
      </c>
      <c r="AY127" s="255" t="s">
        <v>165</v>
      </c>
    </row>
    <row r="128" s="11" customFormat="1">
      <c r="A128" s="11"/>
      <c r="B128" s="271"/>
      <c r="C128" s="272"/>
      <c r="D128" s="241" t="s">
        <v>173</v>
      </c>
      <c r="E128" s="273" t="s">
        <v>1</v>
      </c>
      <c r="F128" s="274" t="s">
        <v>547</v>
      </c>
      <c r="G128" s="272"/>
      <c r="H128" s="275">
        <v>2</v>
      </c>
      <c r="I128" s="276"/>
      <c r="J128" s="272"/>
      <c r="K128" s="272"/>
      <c r="L128" s="277"/>
      <c r="M128" s="278"/>
      <c r="N128" s="279"/>
      <c r="O128" s="279"/>
      <c r="P128" s="279"/>
      <c r="Q128" s="279"/>
      <c r="R128" s="279"/>
      <c r="S128" s="279"/>
      <c r="T128" s="280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81" t="s">
        <v>173</v>
      </c>
      <c r="AU128" s="281" t="s">
        <v>175</v>
      </c>
      <c r="AV128" s="11" t="s">
        <v>164</v>
      </c>
      <c r="AW128" s="11" t="s">
        <v>34</v>
      </c>
      <c r="AX128" s="11" t="s">
        <v>87</v>
      </c>
      <c r="AY128" s="281" t="s">
        <v>165</v>
      </c>
    </row>
    <row r="129" s="2" customFormat="1" ht="16.5" customHeight="1">
      <c r="A129" s="39"/>
      <c r="B129" s="40"/>
      <c r="C129" s="228" t="s">
        <v>90</v>
      </c>
      <c r="D129" s="228" t="s">
        <v>160</v>
      </c>
      <c r="E129" s="229" t="s">
        <v>697</v>
      </c>
      <c r="F129" s="230" t="s">
        <v>698</v>
      </c>
      <c r="G129" s="231" t="s">
        <v>690</v>
      </c>
      <c r="H129" s="232">
        <v>3</v>
      </c>
      <c r="I129" s="233"/>
      <c r="J129" s="234">
        <f>ROUND(I129*H129,2)</f>
        <v>0</v>
      </c>
      <c r="K129" s="235"/>
      <c r="L129" s="42"/>
      <c r="M129" s="236" t="s">
        <v>1</v>
      </c>
      <c r="N129" s="237" t="s">
        <v>45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691</v>
      </c>
      <c r="AT129" s="240" t="s">
        <v>160</v>
      </c>
      <c r="AU129" s="240" t="s">
        <v>175</v>
      </c>
      <c r="AY129" s="16" t="s">
        <v>165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6" t="s">
        <v>87</v>
      </c>
      <c r="BK129" s="152">
        <f>ROUND(I129*H129,2)</f>
        <v>0</v>
      </c>
      <c r="BL129" s="16" t="s">
        <v>691</v>
      </c>
      <c r="BM129" s="240" t="s">
        <v>699</v>
      </c>
    </row>
    <row r="130" s="2" customFormat="1">
      <c r="A130" s="39"/>
      <c r="B130" s="40"/>
      <c r="C130" s="41"/>
      <c r="D130" s="241" t="s">
        <v>167</v>
      </c>
      <c r="E130" s="41"/>
      <c r="F130" s="242" t="s">
        <v>698</v>
      </c>
      <c r="G130" s="41"/>
      <c r="H130" s="41"/>
      <c r="I130" s="168"/>
      <c r="J130" s="41"/>
      <c r="K130" s="41"/>
      <c r="L130" s="42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167</v>
      </c>
      <c r="AU130" s="16" t="s">
        <v>175</v>
      </c>
    </row>
    <row r="131" s="2" customFormat="1">
      <c r="A131" s="39"/>
      <c r="B131" s="40"/>
      <c r="C131" s="41"/>
      <c r="D131" s="241" t="s">
        <v>693</v>
      </c>
      <c r="E131" s="41"/>
      <c r="F131" s="311" t="s">
        <v>700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693</v>
      </c>
      <c r="AU131" s="16" t="s">
        <v>175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701</v>
      </c>
      <c r="G132" s="246"/>
      <c r="H132" s="249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175</v>
      </c>
      <c r="AV132" s="10" t="s">
        <v>90</v>
      </c>
      <c r="AW132" s="10" t="s">
        <v>34</v>
      </c>
      <c r="AX132" s="10" t="s">
        <v>80</v>
      </c>
      <c r="AY132" s="255" t="s">
        <v>165</v>
      </c>
    </row>
    <row r="133" s="10" customFormat="1">
      <c r="A133" s="10"/>
      <c r="B133" s="245"/>
      <c r="C133" s="246"/>
      <c r="D133" s="241" t="s">
        <v>173</v>
      </c>
      <c r="E133" s="247" t="s">
        <v>1</v>
      </c>
      <c r="F133" s="248" t="s">
        <v>702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55" t="s">
        <v>173</v>
      </c>
      <c r="AU133" s="255" t="s">
        <v>175</v>
      </c>
      <c r="AV133" s="10" t="s">
        <v>90</v>
      </c>
      <c r="AW133" s="10" t="s">
        <v>34</v>
      </c>
      <c r="AX133" s="10" t="s">
        <v>80</v>
      </c>
      <c r="AY133" s="255" t="s">
        <v>165</v>
      </c>
    </row>
    <row r="134" s="10" customFormat="1">
      <c r="A134" s="10"/>
      <c r="B134" s="245"/>
      <c r="C134" s="246"/>
      <c r="D134" s="241" t="s">
        <v>173</v>
      </c>
      <c r="E134" s="247" t="s">
        <v>1</v>
      </c>
      <c r="F134" s="248" t="s">
        <v>703</v>
      </c>
      <c r="G134" s="246"/>
      <c r="H134" s="249">
        <v>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55" t="s">
        <v>173</v>
      </c>
      <c r="AU134" s="255" t="s">
        <v>175</v>
      </c>
      <c r="AV134" s="10" t="s">
        <v>90</v>
      </c>
      <c r="AW134" s="10" t="s">
        <v>34</v>
      </c>
      <c r="AX134" s="10" t="s">
        <v>80</v>
      </c>
      <c r="AY134" s="255" t="s">
        <v>165</v>
      </c>
    </row>
    <row r="135" s="11" customFormat="1">
      <c r="A135" s="11"/>
      <c r="B135" s="271"/>
      <c r="C135" s="272"/>
      <c r="D135" s="241" t="s">
        <v>173</v>
      </c>
      <c r="E135" s="273" t="s">
        <v>1</v>
      </c>
      <c r="F135" s="274" t="s">
        <v>547</v>
      </c>
      <c r="G135" s="272"/>
      <c r="H135" s="275">
        <v>3</v>
      </c>
      <c r="I135" s="276"/>
      <c r="J135" s="272"/>
      <c r="K135" s="272"/>
      <c r="L135" s="277"/>
      <c r="M135" s="278"/>
      <c r="N135" s="279"/>
      <c r="O135" s="279"/>
      <c r="P135" s="279"/>
      <c r="Q135" s="279"/>
      <c r="R135" s="279"/>
      <c r="S135" s="279"/>
      <c r="T135" s="280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81" t="s">
        <v>173</v>
      </c>
      <c r="AU135" s="281" t="s">
        <v>175</v>
      </c>
      <c r="AV135" s="11" t="s">
        <v>164</v>
      </c>
      <c r="AW135" s="11" t="s">
        <v>34</v>
      </c>
      <c r="AX135" s="11" t="s">
        <v>87</v>
      </c>
      <c r="AY135" s="281" t="s">
        <v>165</v>
      </c>
    </row>
    <row r="136" s="2" customFormat="1" ht="16.5" customHeight="1">
      <c r="A136" s="39"/>
      <c r="B136" s="40"/>
      <c r="C136" s="228" t="s">
        <v>175</v>
      </c>
      <c r="D136" s="228" t="s">
        <v>160</v>
      </c>
      <c r="E136" s="229" t="s">
        <v>704</v>
      </c>
      <c r="F136" s="230" t="s">
        <v>705</v>
      </c>
      <c r="G136" s="231" t="s">
        <v>690</v>
      </c>
      <c r="H136" s="232">
        <v>3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691</v>
      </c>
      <c r="AT136" s="240" t="s">
        <v>160</v>
      </c>
      <c r="AU136" s="240" t="s">
        <v>175</v>
      </c>
      <c r="AY136" s="16" t="s">
        <v>165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87</v>
      </c>
      <c r="BK136" s="152">
        <f>ROUND(I136*H136,2)</f>
        <v>0</v>
      </c>
      <c r="BL136" s="16" t="s">
        <v>691</v>
      </c>
      <c r="BM136" s="240" t="s">
        <v>706</v>
      </c>
    </row>
    <row r="137" s="2" customFormat="1">
      <c r="A137" s="39"/>
      <c r="B137" s="40"/>
      <c r="C137" s="41"/>
      <c r="D137" s="241" t="s">
        <v>167</v>
      </c>
      <c r="E137" s="41"/>
      <c r="F137" s="242" t="s">
        <v>705</v>
      </c>
      <c r="G137" s="41"/>
      <c r="H137" s="41"/>
      <c r="I137" s="168"/>
      <c r="J137" s="41"/>
      <c r="K137" s="41"/>
      <c r="L137" s="42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167</v>
      </c>
      <c r="AU137" s="16" t="s">
        <v>175</v>
      </c>
    </row>
    <row r="138" s="10" customFormat="1">
      <c r="A138" s="10"/>
      <c r="B138" s="245"/>
      <c r="C138" s="246"/>
      <c r="D138" s="241" t="s">
        <v>173</v>
      </c>
      <c r="E138" s="247" t="s">
        <v>1</v>
      </c>
      <c r="F138" s="248" t="s">
        <v>701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55" t="s">
        <v>173</v>
      </c>
      <c r="AU138" s="255" t="s">
        <v>175</v>
      </c>
      <c r="AV138" s="10" t="s">
        <v>90</v>
      </c>
      <c r="AW138" s="10" t="s">
        <v>34</v>
      </c>
      <c r="AX138" s="10" t="s">
        <v>80</v>
      </c>
      <c r="AY138" s="255" t="s">
        <v>165</v>
      </c>
    </row>
    <row r="139" s="10" customFormat="1">
      <c r="A139" s="10"/>
      <c r="B139" s="245"/>
      <c r="C139" s="246"/>
      <c r="D139" s="241" t="s">
        <v>173</v>
      </c>
      <c r="E139" s="247" t="s">
        <v>1</v>
      </c>
      <c r="F139" s="248" t="s">
        <v>702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55" t="s">
        <v>173</v>
      </c>
      <c r="AU139" s="255" t="s">
        <v>175</v>
      </c>
      <c r="AV139" s="10" t="s">
        <v>90</v>
      </c>
      <c r="AW139" s="10" t="s">
        <v>34</v>
      </c>
      <c r="AX139" s="10" t="s">
        <v>80</v>
      </c>
      <c r="AY139" s="255" t="s">
        <v>165</v>
      </c>
    </row>
    <row r="140" s="10" customFormat="1">
      <c r="A140" s="10"/>
      <c r="B140" s="245"/>
      <c r="C140" s="246"/>
      <c r="D140" s="241" t="s">
        <v>173</v>
      </c>
      <c r="E140" s="247" t="s">
        <v>1</v>
      </c>
      <c r="F140" s="248" t="s">
        <v>703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55" t="s">
        <v>173</v>
      </c>
      <c r="AU140" s="255" t="s">
        <v>175</v>
      </c>
      <c r="AV140" s="10" t="s">
        <v>90</v>
      </c>
      <c r="AW140" s="10" t="s">
        <v>34</v>
      </c>
      <c r="AX140" s="10" t="s">
        <v>80</v>
      </c>
      <c r="AY140" s="255" t="s">
        <v>165</v>
      </c>
    </row>
    <row r="141" s="11" customFormat="1">
      <c r="A141" s="11"/>
      <c r="B141" s="271"/>
      <c r="C141" s="272"/>
      <c r="D141" s="241" t="s">
        <v>173</v>
      </c>
      <c r="E141" s="273" t="s">
        <v>1</v>
      </c>
      <c r="F141" s="274" t="s">
        <v>547</v>
      </c>
      <c r="G141" s="272"/>
      <c r="H141" s="275">
        <v>3</v>
      </c>
      <c r="I141" s="276"/>
      <c r="J141" s="272"/>
      <c r="K141" s="272"/>
      <c r="L141" s="277"/>
      <c r="M141" s="312"/>
      <c r="N141" s="313"/>
      <c r="O141" s="313"/>
      <c r="P141" s="313"/>
      <c r="Q141" s="313"/>
      <c r="R141" s="313"/>
      <c r="S141" s="313"/>
      <c r="T141" s="314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81" t="s">
        <v>173</v>
      </c>
      <c r="AU141" s="281" t="s">
        <v>175</v>
      </c>
      <c r="AV141" s="11" t="s">
        <v>164</v>
      </c>
      <c r="AW141" s="11" t="s">
        <v>34</v>
      </c>
      <c r="AX141" s="11" t="s">
        <v>87</v>
      </c>
      <c r="AY141" s="281" t="s">
        <v>165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206"/>
      <c r="J142" s="68"/>
      <c r="K142" s="68"/>
      <c r="L142" s="42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bWsmbU9OI8jGKQO0BEuNxIV1EjtuAwQie54OHRd2LKmjcehdQV9AhOHCwDa1hYIX6w6aOpO4Fz65l8GGCHGeRQ==" hashValue="PE9CHJsw50fcW1DXuL4BfiVJFDlWmGOjVh7uv5/8eoVloev/glV+ESJHPwK/aMSrFwFD9tzGVMVeGPGHwfMy4g==" algorithmName="SHA-512" password="CC35"/>
  <autoFilter ref="C118:K14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2" customFormat="1" ht="12" customHeight="1">
      <c r="A8" s="39"/>
      <c r="B8" s="42"/>
      <c r="C8" s="39"/>
      <c r="D8" s="166" t="s">
        <v>140</v>
      </c>
      <c r="E8" s="39"/>
      <c r="F8" s="39"/>
      <c r="G8" s="39"/>
      <c r="H8" s="39"/>
      <c r="I8" s="168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2"/>
      <c r="C9" s="39"/>
      <c r="D9" s="39"/>
      <c r="E9" s="169" t="s">
        <v>141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2"/>
      <c r="C10" s="39"/>
      <c r="D10" s="39"/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2"/>
      <c r="C11" s="39"/>
      <c r="D11" s="166" t="s">
        <v>18</v>
      </c>
      <c r="E11" s="39"/>
      <c r="F11" s="142" t="s">
        <v>89</v>
      </c>
      <c r="G11" s="39"/>
      <c r="H11" s="39"/>
      <c r="I11" s="170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2"/>
      <c r="C12" s="39"/>
      <c r="D12" s="166" t="s">
        <v>20</v>
      </c>
      <c r="E12" s="39"/>
      <c r="F12" s="142" t="s">
        <v>21</v>
      </c>
      <c r="G12" s="39"/>
      <c r="H12" s="39"/>
      <c r="I12" s="170" t="s">
        <v>22</v>
      </c>
      <c r="J12" s="171" t="str">
        <f>'Rekapitulace stavby'!AN8</f>
        <v>23. 11. 2019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8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24</v>
      </c>
      <c r="E14" s="39"/>
      <c r="F14" s="39"/>
      <c r="G14" s="39"/>
      <c r="H14" s="39"/>
      <c r="I14" s="170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2"/>
      <c r="C15" s="39"/>
      <c r="D15" s="39"/>
      <c r="E15" s="142" t="s">
        <v>27</v>
      </c>
      <c r="F15" s="39"/>
      <c r="G15" s="39"/>
      <c r="H15" s="39"/>
      <c r="I15" s="170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8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2"/>
      <c r="C17" s="39"/>
      <c r="D17" s="166" t="s">
        <v>29</v>
      </c>
      <c r="E17" s="39"/>
      <c r="F17" s="39"/>
      <c r="G17" s="39"/>
      <c r="H17" s="39"/>
      <c r="I17" s="170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42"/>
      <c r="G18" s="142"/>
      <c r="H18" s="142"/>
      <c r="I18" s="170" t="s">
        <v>28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8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2"/>
      <c r="C20" s="39"/>
      <c r="D20" s="166" t="s">
        <v>31</v>
      </c>
      <c r="E20" s="39"/>
      <c r="F20" s="39"/>
      <c r="G20" s="39"/>
      <c r="H20" s="39"/>
      <c r="I20" s="170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2"/>
      <c r="C21" s="39"/>
      <c r="D21" s="39"/>
      <c r="E21" s="142" t="s">
        <v>33</v>
      </c>
      <c r="F21" s="39"/>
      <c r="G21" s="39"/>
      <c r="H21" s="39"/>
      <c r="I21" s="170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8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2"/>
      <c r="C23" s="39"/>
      <c r="D23" s="166" t="s">
        <v>35</v>
      </c>
      <c r="E23" s="39"/>
      <c r="F23" s="39"/>
      <c r="G23" s="39"/>
      <c r="H23" s="39"/>
      <c r="I23" s="170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2"/>
      <c r="C24" s="39"/>
      <c r="D24" s="39"/>
      <c r="E24" s="142" t="s">
        <v>36</v>
      </c>
      <c r="F24" s="39"/>
      <c r="G24" s="39"/>
      <c r="H24" s="39"/>
      <c r="I24" s="170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8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2"/>
      <c r="C26" s="39"/>
      <c r="D26" s="166" t="s">
        <v>37</v>
      </c>
      <c r="E26" s="39"/>
      <c r="F26" s="39"/>
      <c r="G26" s="39"/>
      <c r="H26" s="39"/>
      <c r="I26" s="168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72"/>
      <c r="B27" s="173"/>
      <c r="C27" s="172"/>
      <c r="D27" s="172"/>
      <c r="E27" s="174" t="s">
        <v>1</v>
      </c>
      <c r="F27" s="174"/>
      <c r="G27" s="174"/>
      <c r="H27" s="174"/>
      <c r="I27" s="175"/>
      <c r="J27" s="172"/>
      <c r="K27" s="172"/>
      <c r="L27" s="176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hidden="1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2"/>
      <c r="C29" s="39"/>
      <c r="D29" s="177"/>
      <c r="E29" s="177"/>
      <c r="F29" s="177"/>
      <c r="G29" s="177"/>
      <c r="H29" s="177"/>
      <c r="I29" s="178"/>
      <c r="J29" s="177"/>
      <c r="K29" s="17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2"/>
      <c r="C30" s="39"/>
      <c r="D30" s="179" t="s">
        <v>40</v>
      </c>
      <c r="E30" s="39"/>
      <c r="F30" s="39"/>
      <c r="G30" s="39"/>
      <c r="H30" s="39"/>
      <c r="I30" s="168"/>
      <c r="J30" s="180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2"/>
      <c r="C32" s="39"/>
      <c r="D32" s="39"/>
      <c r="E32" s="39"/>
      <c r="F32" s="181" t="s">
        <v>42</v>
      </c>
      <c r="G32" s="39"/>
      <c r="H32" s="39"/>
      <c r="I32" s="182" t="s">
        <v>41</v>
      </c>
      <c r="J32" s="181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2"/>
      <c r="C33" s="39"/>
      <c r="D33" s="183" t="s">
        <v>44</v>
      </c>
      <c r="E33" s="166" t="s">
        <v>45</v>
      </c>
      <c r="F33" s="184">
        <f>ROUND((SUM(BE116:BE236)),  2)</f>
        <v>0</v>
      </c>
      <c r="G33" s="39"/>
      <c r="H33" s="39"/>
      <c r="I33" s="185">
        <v>0.20999999999999999</v>
      </c>
      <c r="J33" s="184">
        <f>ROUND(((SUM(BE116:BE236))*I33),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166" t="s">
        <v>46</v>
      </c>
      <c r="F34" s="184">
        <f>ROUND((SUM(BF116:BF236)),  2)</f>
        <v>0</v>
      </c>
      <c r="G34" s="39"/>
      <c r="H34" s="39"/>
      <c r="I34" s="185">
        <v>0.14999999999999999</v>
      </c>
      <c r="J34" s="184">
        <f>ROUND(((SUM(BF116:BF236))*I34),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66" t="s">
        <v>47</v>
      </c>
      <c r="F35" s="184">
        <f>ROUND((SUM(BG116:BG236)),  2)</f>
        <v>0</v>
      </c>
      <c r="G35" s="39"/>
      <c r="H35" s="39"/>
      <c r="I35" s="185">
        <v>0.20999999999999999</v>
      </c>
      <c r="J35" s="18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48</v>
      </c>
      <c r="F36" s="184">
        <f>ROUND((SUM(BH116:BH236)),  2)</f>
        <v>0</v>
      </c>
      <c r="G36" s="39"/>
      <c r="H36" s="39"/>
      <c r="I36" s="185">
        <v>0.14999999999999999</v>
      </c>
      <c r="J36" s="18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49</v>
      </c>
      <c r="F37" s="184">
        <f>ROUND((SUM(BI116:BI236)),  2)</f>
        <v>0</v>
      </c>
      <c r="G37" s="39"/>
      <c r="H37" s="39"/>
      <c r="I37" s="185">
        <v>0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168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2"/>
      <c r="C39" s="186"/>
      <c r="D39" s="187" t="s">
        <v>50</v>
      </c>
      <c r="E39" s="188"/>
      <c r="F39" s="188"/>
      <c r="G39" s="189" t="s">
        <v>51</v>
      </c>
      <c r="H39" s="190" t="s">
        <v>52</v>
      </c>
      <c r="I39" s="191"/>
      <c r="J39" s="192">
        <f>SUM(J30:J37)</f>
        <v>0</v>
      </c>
      <c r="K39" s="19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19"/>
      <c r="I41" s="160"/>
      <c r="L41" s="19"/>
    </row>
    <row r="42" hidden="1" s="1" customFormat="1" ht="14.4" customHeight="1">
      <c r="B42" s="19"/>
      <c r="I42" s="160"/>
      <c r="L42" s="1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140</v>
      </c>
      <c r="D86" s="41"/>
      <c r="E86" s="41"/>
      <c r="F86" s="41"/>
      <c r="G86" s="41"/>
      <c r="H86" s="41"/>
      <c r="I86" s="168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SO-1 - Větrolam VN2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Dyjákovice</v>
      </c>
      <c r="G89" s="41"/>
      <c r="H89" s="41"/>
      <c r="I89" s="170" t="s">
        <v>22</v>
      </c>
      <c r="J89" s="80" t="str">
        <f>IF(J12="","",J12)</f>
        <v>23. 11. 2019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ČR-Státní pozemkový úřad</v>
      </c>
      <c r="G91" s="41"/>
      <c r="H91" s="41"/>
      <c r="I91" s="170" t="s">
        <v>31</v>
      </c>
      <c r="J91" s="35" t="str">
        <f>E21</f>
        <v>Agroprojekt PSO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170" t="s">
        <v>35</v>
      </c>
      <c r="J92" s="35" t="str">
        <f>E24</f>
        <v>Agroprojekt PSO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8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211" t="s">
        <v>143</v>
      </c>
      <c r="D94" s="158"/>
      <c r="E94" s="158"/>
      <c r="F94" s="158"/>
      <c r="G94" s="158"/>
      <c r="H94" s="158"/>
      <c r="I94" s="212"/>
      <c r="J94" s="213" t="s">
        <v>144</v>
      </c>
      <c r="K94" s="15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214" t="s">
        <v>145</v>
      </c>
      <c r="D96" s="41"/>
      <c r="E96" s="41"/>
      <c r="F96" s="41"/>
      <c r="G96" s="41"/>
      <c r="H96" s="41"/>
      <c r="I96" s="168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146</v>
      </c>
    </row>
    <row r="97" hidden="1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206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/>
    <row r="100" hidden="1"/>
    <row r="101" hidden="1"/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209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2" t="s">
        <v>147</v>
      </c>
      <c r="D103" s="41"/>
      <c r="E103" s="41"/>
      <c r="F103" s="41"/>
      <c r="G103" s="41"/>
      <c r="H103" s="41"/>
      <c r="I103" s="168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168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1" t="s">
        <v>16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210" t="str">
        <f>E7</f>
        <v>Větrolamy VN2, VN3 a VN4 v k.ú. Dyjákovice</v>
      </c>
      <c r="F106" s="31"/>
      <c r="G106" s="31"/>
      <c r="H106" s="3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140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SO-1 - Větrolam VN2</v>
      </c>
      <c r="F108" s="41"/>
      <c r="G108" s="41"/>
      <c r="H108" s="4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68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20</v>
      </c>
      <c r="D110" s="41"/>
      <c r="E110" s="41"/>
      <c r="F110" s="26" t="str">
        <f>F12</f>
        <v>Dyjákovice</v>
      </c>
      <c r="G110" s="41"/>
      <c r="H110" s="41"/>
      <c r="I110" s="170" t="s">
        <v>22</v>
      </c>
      <c r="J110" s="80" t="str">
        <f>IF(J12="","",J12)</f>
        <v>23. 11. 2019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5.65" customHeight="1">
      <c r="A112" s="39"/>
      <c r="B112" s="40"/>
      <c r="C112" s="31" t="s">
        <v>24</v>
      </c>
      <c r="D112" s="41"/>
      <c r="E112" s="41"/>
      <c r="F112" s="26" t="str">
        <f>E15</f>
        <v>ČR-Státní pozemkový úřad</v>
      </c>
      <c r="G112" s="41"/>
      <c r="H112" s="41"/>
      <c r="I112" s="170" t="s">
        <v>31</v>
      </c>
      <c r="J112" s="35" t="str">
        <f>E21</f>
        <v>Agroprojekt PSO s.r.o.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1" t="s">
        <v>29</v>
      </c>
      <c r="D113" s="41"/>
      <c r="E113" s="41"/>
      <c r="F113" s="26" t="str">
        <f>IF(E18="","",E18)</f>
        <v>Vyplň údaj</v>
      </c>
      <c r="G113" s="41"/>
      <c r="H113" s="41"/>
      <c r="I113" s="170" t="s">
        <v>35</v>
      </c>
      <c r="J113" s="35" t="str">
        <f>E24</f>
        <v>Agroprojekt PSO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168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9" customFormat="1" ht="29.28" customHeight="1">
      <c r="A115" s="215"/>
      <c r="B115" s="216"/>
      <c r="C115" s="217" t="s">
        <v>148</v>
      </c>
      <c r="D115" s="218" t="s">
        <v>65</v>
      </c>
      <c r="E115" s="218" t="s">
        <v>61</v>
      </c>
      <c r="F115" s="218" t="s">
        <v>62</v>
      </c>
      <c r="G115" s="218" t="s">
        <v>149</v>
      </c>
      <c r="H115" s="218" t="s">
        <v>150</v>
      </c>
      <c r="I115" s="219" t="s">
        <v>151</v>
      </c>
      <c r="J115" s="220" t="s">
        <v>144</v>
      </c>
      <c r="K115" s="221" t="s">
        <v>152</v>
      </c>
      <c r="L115" s="222"/>
      <c r="M115" s="101" t="s">
        <v>1</v>
      </c>
      <c r="N115" s="102" t="s">
        <v>44</v>
      </c>
      <c r="O115" s="102" t="s">
        <v>153</v>
      </c>
      <c r="P115" s="102" t="s">
        <v>154</v>
      </c>
      <c r="Q115" s="102" t="s">
        <v>155</v>
      </c>
      <c r="R115" s="102" t="s">
        <v>156</v>
      </c>
      <c r="S115" s="102" t="s">
        <v>157</v>
      </c>
      <c r="T115" s="103" t="s">
        <v>158</v>
      </c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</row>
    <row r="116" s="2" customFormat="1" ht="22.8" customHeight="1">
      <c r="A116" s="39"/>
      <c r="B116" s="40"/>
      <c r="C116" s="108" t="s">
        <v>159</v>
      </c>
      <c r="D116" s="41"/>
      <c r="E116" s="41"/>
      <c r="F116" s="41"/>
      <c r="G116" s="41"/>
      <c r="H116" s="41"/>
      <c r="I116" s="168"/>
      <c r="J116" s="223">
        <f>BK116</f>
        <v>0</v>
      </c>
      <c r="K116" s="41"/>
      <c r="L116" s="42"/>
      <c r="M116" s="104"/>
      <c r="N116" s="224"/>
      <c r="O116" s="105"/>
      <c r="P116" s="225">
        <f>SUM(P117:P236)</f>
        <v>0</v>
      </c>
      <c r="Q116" s="105"/>
      <c r="R116" s="225">
        <f>SUM(R117:R236)</f>
        <v>143.140885</v>
      </c>
      <c r="S116" s="105"/>
      <c r="T116" s="226">
        <f>SUM(T117:T236)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6" t="s">
        <v>79</v>
      </c>
      <c r="AU116" s="16" t="s">
        <v>146</v>
      </c>
      <c r="BK116" s="227">
        <f>SUM(BK117:BK236)</f>
        <v>0</v>
      </c>
    </row>
    <row r="117" s="2" customFormat="1" ht="21.75" customHeight="1">
      <c r="A117" s="39"/>
      <c r="B117" s="40"/>
      <c r="C117" s="228" t="s">
        <v>87</v>
      </c>
      <c r="D117" s="228" t="s">
        <v>160</v>
      </c>
      <c r="E117" s="229" t="s">
        <v>161</v>
      </c>
      <c r="F117" s="230" t="s">
        <v>162</v>
      </c>
      <c r="G117" s="231" t="s">
        <v>163</v>
      </c>
      <c r="H117" s="232">
        <v>322</v>
      </c>
      <c r="I117" s="233"/>
      <c r="J117" s="234">
        <f>ROUND(I117*H117,2)</f>
        <v>0</v>
      </c>
      <c r="K117" s="235"/>
      <c r="L117" s="42"/>
      <c r="M117" s="236" t="s">
        <v>1</v>
      </c>
      <c r="N117" s="237" t="s">
        <v>45</v>
      </c>
      <c r="O117" s="92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164</v>
      </c>
      <c r="AT117" s="240" t="s">
        <v>160</v>
      </c>
      <c r="AU117" s="240" t="s">
        <v>80</v>
      </c>
      <c r="AY117" s="16" t="s">
        <v>165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6" t="s">
        <v>87</v>
      </c>
      <c r="BK117" s="152">
        <f>ROUND(I117*H117,2)</f>
        <v>0</v>
      </c>
      <c r="BL117" s="16" t="s">
        <v>164</v>
      </c>
      <c r="BM117" s="240" t="s">
        <v>166</v>
      </c>
    </row>
    <row r="118" s="2" customFormat="1">
      <c r="A118" s="39"/>
      <c r="B118" s="40"/>
      <c r="C118" s="41"/>
      <c r="D118" s="241" t="s">
        <v>167</v>
      </c>
      <c r="E118" s="41"/>
      <c r="F118" s="242" t="s">
        <v>168</v>
      </c>
      <c r="G118" s="41"/>
      <c r="H118" s="41"/>
      <c r="I118" s="168"/>
      <c r="J118" s="41"/>
      <c r="K118" s="41"/>
      <c r="L118" s="42"/>
      <c r="M118" s="243"/>
      <c r="N118" s="244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167</v>
      </c>
      <c r="AU118" s="16" t="s">
        <v>80</v>
      </c>
    </row>
    <row r="119" s="2" customFormat="1" ht="21.75" customHeight="1">
      <c r="A119" s="39"/>
      <c r="B119" s="40"/>
      <c r="C119" s="228" t="s">
        <v>90</v>
      </c>
      <c r="D119" s="228" t="s">
        <v>160</v>
      </c>
      <c r="E119" s="229" t="s">
        <v>169</v>
      </c>
      <c r="F119" s="230" t="s">
        <v>170</v>
      </c>
      <c r="G119" s="231" t="s">
        <v>163</v>
      </c>
      <c r="H119" s="232">
        <v>18693</v>
      </c>
      <c r="I119" s="233"/>
      <c r="J119" s="234">
        <f>ROUND(I119*H119,2)</f>
        <v>0</v>
      </c>
      <c r="K119" s="235"/>
      <c r="L119" s="42"/>
      <c r="M119" s="236" t="s">
        <v>1</v>
      </c>
      <c r="N119" s="237" t="s">
        <v>45</v>
      </c>
      <c r="O119" s="92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164</v>
      </c>
      <c r="AT119" s="240" t="s">
        <v>160</v>
      </c>
      <c r="AU119" s="240" t="s">
        <v>80</v>
      </c>
      <c r="AY119" s="16" t="s">
        <v>165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6" t="s">
        <v>87</v>
      </c>
      <c r="BK119" s="152">
        <f>ROUND(I119*H119,2)</f>
        <v>0</v>
      </c>
      <c r="BL119" s="16" t="s">
        <v>164</v>
      </c>
      <c r="BM119" s="240" t="s">
        <v>171</v>
      </c>
    </row>
    <row r="120" s="2" customFormat="1">
      <c r="A120" s="39"/>
      <c r="B120" s="40"/>
      <c r="C120" s="41"/>
      <c r="D120" s="241" t="s">
        <v>167</v>
      </c>
      <c r="E120" s="41"/>
      <c r="F120" s="242" t="s">
        <v>172</v>
      </c>
      <c r="G120" s="41"/>
      <c r="H120" s="41"/>
      <c r="I120" s="168"/>
      <c r="J120" s="41"/>
      <c r="K120" s="41"/>
      <c r="L120" s="42"/>
      <c r="M120" s="243"/>
      <c r="N120" s="24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167</v>
      </c>
      <c r="AU120" s="16" t="s">
        <v>80</v>
      </c>
    </row>
    <row r="121" s="10" customFormat="1">
      <c r="A121" s="10"/>
      <c r="B121" s="245"/>
      <c r="C121" s="246"/>
      <c r="D121" s="241" t="s">
        <v>173</v>
      </c>
      <c r="E121" s="247" t="s">
        <v>1</v>
      </c>
      <c r="F121" s="248" t="s">
        <v>174</v>
      </c>
      <c r="G121" s="246"/>
      <c r="H121" s="249">
        <v>18693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55" t="s">
        <v>173</v>
      </c>
      <c r="AU121" s="255" t="s">
        <v>80</v>
      </c>
      <c r="AV121" s="10" t="s">
        <v>90</v>
      </c>
      <c r="AW121" s="10" t="s">
        <v>34</v>
      </c>
      <c r="AX121" s="10" t="s">
        <v>87</v>
      </c>
      <c r="AY121" s="255" t="s">
        <v>165</v>
      </c>
    </row>
    <row r="122" s="2" customFormat="1" ht="21.75" customHeight="1">
      <c r="A122" s="39"/>
      <c r="B122" s="40"/>
      <c r="C122" s="228" t="s">
        <v>175</v>
      </c>
      <c r="D122" s="228" t="s">
        <v>160</v>
      </c>
      <c r="E122" s="229" t="s">
        <v>176</v>
      </c>
      <c r="F122" s="230" t="s">
        <v>177</v>
      </c>
      <c r="G122" s="231" t="s">
        <v>163</v>
      </c>
      <c r="H122" s="232">
        <v>18693</v>
      </c>
      <c r="I122" s="233"/>
      <c r="J122" s="234">
        <f>ROUND(I122*H122,2)</f>
        <v>0</v>
      </c>
      <c r="K122" s="235"/>
      <c r="L122" s="42"/>
      <c r="M122" s="236" t="s">
        <v>1</v>
      </c>
      <c r="N122" s="237" t="s">
        <v>45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164</v>
      </c>
      <c r="AT122" s="240" t="s">
        <v>160</v>
      </c>
      <c r="AU122" s="240" t="s">
        <v>80</v>
      </c>
      <c r="AY122" s="16" t="s">
        <v>165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6" t="s">
        <v>87</v>
      </c>
      <c r="BK122" s="152">
        <f>ROUND(I122*H122,2)</f>
        <v>0</v>
      </c>
      <c r="BL122" s="16" t="s">
        <v>164</v>
      </c>
      <c r="BM122" s="240" t="s">
        <v>178</v>
      </c>
    </row>
    <row r="123" s="2" customFormat="1">
      <c r="A123" s="39"/>
      <c r="B123" s="40"/>
      <c r="C123" s="41"/>
      <c r="D123" s="241" t="s">
        <v>167</v>
      </c>
      <c r="E123" s="41"/>
      <c r="F123" s="242" t="s">
        <v>179</v>
      </c>
      <c r="G123" s="41"/>
      <c r="H123" s="41"/>
      <c r="I123" s="168"/>
      <c r="J123" s="41"/>
      <c r="K123" s="41"/>
      <c r="L123" s="42"/>
      <c r="M123" s="243"/>
      <c r="N123" s="24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6" t="s">
        <v>167</v>
      </c>
      <c r="AU123" s="16" t="s">
        <v>80</v>
      </c>
    </row>
    <row r="124" s="10" customFormat="1">
      <c r="A124" s="10"/>
      <c r="B124" s="245"/>
      <c r="C124" s="246"/>
      <c r="D124" s="241" t="s">
        <v>173</v>
      </c>
      <c r="E124" s="247" t="s">
        <v>1</v>
      </c>
      <c r="F124" s="248" t="s">
        <v>174</v>
      </c>
      <c r="G124" s="246"/>
      <c r="H124" s="249">
        <v>18693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55" t="s">
        <v>173</v>
      </c>
      <c r="AU124" s="255" t="s">
        <v>80</v>
      </c>
      <c r="AV124" s="10" t="s">
        <v>90</v>
      </c>
      <c r="AW124" s="10" t="s">
        <v>34</v>
      </c>
      <c r="AX124" s="10" t="s">
        <v>87</v>
      </c>
      <c r="AY124" s="255" t="s">
        <v>165</v>
      </c>
    </row>
    <row r="125" s="2" customFormat="1" ht="16.5" customHeight="1">
      <c r="A125" s="39"/>
      <c r="B125" s="40"/>
      <c r="C125" s="228" t="s">
        <v>164</v>
      </c>
      <c r="D125" s="228" t="s">
        <v>160</v>
      </c>
      <c r="E125" s="229" t="s">
        <v>180</v>
      </c>
      <c r="F125" s="230" t="s">
        <v>181</v>
      </c>
      <c r="G125" s="231" t="s">
        <v>163</v>
      </c>
      <c r="H125" s="232">
        <v>18693</v>
      </c>
      <c r="I125" s="233"/>
      <c r="J125" s="234">
        <f>ROUND(I125*H125,2)</f>
        <v>0</v>
      </c>
      <c r="K125" s="235"/>
      <c r="L125" s="42"/>
      <c r="M125" s="236" t="s">
        <v>1</v>
      </c>
      <c r="N125" s="237" t="s">
        <v>45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164</v>
      </c>
      <c r="AT125" s="240" t="s">
        <v>160</v>
      </c>
      <c r="AU125" s="240" t="s">
        <v>80</v>
      </c>
      <c r="AY125" s="16" t="s">
        <v>165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6" t="s">
        <v>87</v>
      </c>
      <c r="BK125" s="152">
        <f>ROUND(I125*H125,2)</f>
        <v>0</v>
      </c>
      <c r="BL125" s="16" t="s">
        <v>164</v>
      </c>
      <c r="BM125" s="240" t="s">
        <v>182</v>
      </c>
    </row>
    <row r="126" s="2" customFormat="1">
      <c r="A126" s="39"/>
      <c r="B126" s="40"/>
      <c r="C126" s="41"/>
      <c r="D126" s="241" t="s">
        <v>167</v>
      </c>
      <c r="E126" s="41"/>
      <c r="F126" s="242" t="s">
        <v>183</v>
      </c>
      <c r="G126" s="41"/>
      <c r="H126" s="41"/>
      <c r="I126" s="168"/>
      <c r="J126" s="41"/>
      <c r="K126" s="41"/>
      <c r="L126" s="42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167</v>
      </c>
      <c r="AU126" s="16" t="s">
        <v>80</v>
      </c>
    </row>
    <row r="127" s="10" customFormat="1">
      <c r="A127" s="10"/>
      <c r="B127" s="245"/>
      <c r="C127" s="246"/>
      <c r="D127" s="241" t="s">
        <v>173</v>
      </c>
      <c r="E127" s="247" t="s">
        <v>1</v>
      </c>
      <c r="F127" s="248" t="s">
        <v>174</v>
      </c>
      <c r="G127" s="246"/>
      <c r="H127" s="249">
        <v>18693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55" t="s">
        <v>173</v>
      </c>
      <c r="AU127" s="255" t="s">
        <v>80</v>
      </c>
      <c r="AV127" s="10" t="s">
        <v>90</v>
      </c>
      <c r="AW127" s="10" t="s">
        <v>34</v>
      </c>
      <c r="AX127" s="10" t="s">
        <v>87</v>
      </c>
      <c r="AY127" s="255" t="s">
        <v>165</v>
      </c>
    </row>
    <row r="128" s="2" customFormat="1" ht="16.5" customHeight="1">
      <c r="A128" s="39"/>
      <c r="B128" s="40"/>
      <c r="C128" s="228" t="s">
        <v>184</v>
      </c>
      <c r="D128" s="228" t="s">
        <v>160</v>
      </c>
      <c r="E128" s="229" t="s">
        <v>185</v>
      </c>
      <c r="F128" s="230" t="s">
        <v>186</v>
      </c>
      <c r="G128" s="231" t="s">
        <v>163</v>
      </c>
      <c r="H128" s="232">
        <v>18693</v>
      </c>
      <c r="I128" s="233"/>
      <c r="J128" s="234">
        <f>ROUND(I128*H128,2)</f>
        <v>0</v>
      </c>
      <c r="K128" s="235"/>
      <c r="L128" s="42"/>
      <c r="M128" s="236" t="s">
        <v>1</v>
      </c>
      <c r="N128" s="237" t="s">
        <v>45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164</v>
      </c>
      <c r="AT128" s="240" t="s">
        <v>160</v>
      </c>
      <c r="AU128" s="240" t="s">
        <v>80</v>
      </c>
      <c r="AY128" s="16" t="s">
        <v>165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87</v>
      </c>
      <c r="BK128" s="152">
        <f>ROUND(I128*H128,2)</f>
        <v>0</v>
      </c>
      <c r="BL128" s="16" t="s">
        <v>164</v>
      </c>
      <c r="BM128" s="240" t="s">
        <v>187</v>
      </c>
    </row>
    <row r="129" s="2" customFormat="1">
      <c r="A129" s="39"/>
      <c r="B129" s="40"/>
      <c r="C129" s="41"/>
      <c r="D129" s="241" t="s">
        <v>167</v>
      </c>
      <c r="E129" s="41"/>
      <c r="F129" s="242" t="s">
        <v>188</v>
      </c>
      <c r="G129" s="41"/>
      <c r="H129" s="41"/>
      <c r="I129" s="168"/>
      <c r="J129" s="41"/>
      <c r="K129" s="41"/>
      <c r="L129" s="42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167</v>
      </c>
      <c r="AU129" s="16" t="s">
        <v>80</v>
      </c>
    </row>
    <row r="130" s="10" customFormat="1">
      <c r="A130" s="10"/>
      <c r="B130" s="245"/>
      <c r="C130" s="246"/>
      <c r="D130" s="241" t="s">
        <v>173</v>
      </c>
      <c r="E130" s="247" t="s">
        <v>1</v>
      </c>
      <c r="F130" s="248" t="s">
        <v>174</v>
      </c>
      <c r="G130" s="246"/>
      <c r="H130" s="249">
        <v>18693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55" t="s">
        <v>173</v>
      </c>
      <c r="AU130" s="255" t="s">
        <v>80</v>
      </c>
      <c r="AV130" s="10" t="s">
        <v>90</v>
      </c>
      <c r="AW130" s="10" t="s">
        <v>34</v>
      </c>
      <c r="AX130" s="10" t="s">
        <v>87</v>
      </c>
      <c r="AY130" s="255" t="s">
        <v>165</v>
      </c>
    </row>
    <row r="131" s="2" customFormat="1" ht="21.75" customHeight="1">
      <c r="A131" s="39"/>
      <c r="B131" s="40"/>
      <c r="C131" s="228" t="s">
        <v>189</v>
      </c>
      <c r="D131" s="228" t="s">
        <v>160</v>
      </c>
      <c r="E131" s="229" t="s">
        <v>190</v>
      </c>
      <c r="F131" s="230" t="s">
        <v>191</v>
      </c>
      <c r="G131" s="231" t="s">
        <v>163</v>
      </c>
      <c r="H131" s="232">
        <v>13761</v>
      </c>
      <c r="I131" s="233"/>
      <c r="J131" s="234">
        <f>ROUND(I131*H131,2)</f>
        <v>0</v>
      </c>
      <c r="K131" s="235"/>
      <c r="L131" s="42"/>
      <c r="M131" s="236" t="s">
        <v>1</v>
      </c>
      <c r="N131" s="237" t="s">
        <v>45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164</v>
      </c>
      <c r="AT131" s="240" t="s">
        <v>160</v>
      </c>
      <c r="AU131" s="240" t="s">
        <v>80</v>
      </c>
      <c r="AY131" s="16" t="s">
        <v>165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6" t="s">
        <v>87</v>
      </c>
      <c r="BK131" s="152">
        <f>ROUND(I131*H131,2)</f>
        <v>0</v>
      </c>
      <c r="BL131" s="16" t="s">
        <v>164</v>
      </c>
      <c r="BM131" s="240" t="s">
        <v>192</v>
      </c>
    </row>
    <row r="132" s="2" customFormat="1">
      <c r="A132" s="39"/>
      <c r="B132" s="40"/>
      <c r="C132" s="41"/>
      <c r="D132" s="241" t="s">
        <v>167</v>
      </c>
      <c r="E132" s="41"/>
      <c r="F132" s="242" t="s">
        <v>193</v>
      </c>
      <c r="G132" s="41"/>
      <c r="H132" s="41"/>
      <c r="I132" s="168"/>
      <c r="J132" s="41"/>
      <c r="K132" s="41"/>
      <c r="L132" s="42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167</v>
      </c>
      <c r="AU132" s="16" t="s">
        <v>80</v>
      </c>
    </row>
    <row r="133" s="10" customFormat="1">
      <c r="A133" s="10"/>
      <c r="B133" s="245"/>
      <c r="C133" s="246"/>
      <c r="D133" s="241" t="s">
        <v>173</v>
      </c>
      <c r="E133" s="247" t="s">
        <v>1</v>
      </c>
      <c r="F133" s="248" t="s">
        <v>194</v>
      </c>
      <c r="G133" s="246"/>
      <c r="H133" s="249">
        <v>13761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55" t="s">
        <v>173</v>
      </c>
      <c r="AU133" s="255" t="s">
        <v>80</v>
      </c>
      <c r="AV133" s="10" t="s">
        <v>90</v>
      </c>
      <c r="AW133" s="10" t="s">
        <v>34</v>
      </c>
      <c r="AX133" s="10" t="s">
        <v>87</v>
      </c>
      <c r="AY133" s="255" t="s">
        <v>165</v>
      </c>
    </row>
    <row r="134" s="2" customFormat="1" ht="16.5" customHeight="1">
      <c r="A134" s="39"/>
      <c r="B134" s="40"/>
      <c r="C134" s="256" t="s">
        <v>195</v>
      </c>
      <c r="D134" s="256" t="s">
        <v>196</v>
      </c>
      <c r="E134" s="257" t="s">
        <v>197</v>
      </c>
      <c r="F134" s="258" t="s">
        <v>198</v>
      </c>
      <c r="G134" s="259" t="s">
        <v>199</v>
      </c>
      <c r="H134" s="260">
        <v>344.02499999999998</v>
      </c>
      <c r="I134" s="261"/>
      <c r="J134" s="262">
        <f>ROUND(I134*H134,2)</f>
        <v>0</v>
      </c>
      <c r="K134" s="263"/>
      <c r="L134" s="264"/>
      <c r="M134" s="265" t="s">
        <v>1</v>
      </c>
      <c r="N134" s="266" t="s">
        <v>45</v>
      </c>
      <c r="O134" s="92"/>
      <c r="P134" s="238">
        <f>O134*H134</f>
        <v>0</v>
      </c>
      <c r="Q134" s="238">
        <v>0.001</v>
      </c>
      <c r="R134" s="238">
        <f>Q134*H134</f>
        <v>0.34402499999999997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200</v>
      </c>
      <c r="AT134" s="240" t="s">
        <v>196</v>
      </c>
      <c r="AU134" s="240" t="s">
        <v>80</v>
      </c>
      <c r="AY134" s="16" t="s">
        <v>165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87</v>
      </c>
      <c r="BK134" s="152">
        <f>ROUND(I134*H134,2)</f>
        <v>0</v>
      </c>
      <c r="BL134" s="16" t="s">
        <v>164</v>
      </c>
      <c r="BM134" s="240" t="s">
        <v>201</v>
      </c>
    </row>
    <row r="135" s="2" customFormat="1">
      <c r="A135" s="39"/>
      <c r="B135" s="40"/>
      <c r="C135" s="41"/>
      <c r="D135" s="241" t="s">
        <v>167</v>
      </c>
      <c r="E135" s="41"/>
      <c r="F135" s="242" t="s">
        <v>198</v>
      </c>
      <c r="G135" s="41"/>
      <c r="H135" s="41"/>
      <c r="I135" s="168"/>
      <c r="J135" s="41"/>
      <c r="K135" s="41"/>
      <c r="L135" s="42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167</v>
      </c>
      <c r="AU135" s="16" t="s">
        <v>80</v>
      </c>
    </row>
    <row r="136" s="10" customFormat="1">
      <c r="A136" s="10"/>
      <c r="B136" s="245"/>
      <c r="C136" s="246"/>
      <c r="D136" s="241" t="s">
        <v>173</v>
      </c>
      <c r="E136" s="247" t="s">
        <v>1</v>
      </c>
      <c r="F136" s="248" t="s">
        <v>202</v>
      </c>
      <c r="G136" s="246"/>
      <c r="H136" s="249">
        <v>344.02499999999998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55" t="s">
        <v>173</v>
      </c>
      <c r="AU136" s="255" t="s">
        <v>80</v>
      </c>
      <c r="AV136" s="10" t="s">
        <v>90</v>
      </c>
      <c r="AW136" s="10" t="s">
        <v>34</v>
      </c>
      <c r="AX136" s="10" t="s">
        <v>87</v>
      </c>
      <c r="AY136" s="255" t="s">
        <v>165</v>
      </c>
    </row>
    <row r="137" s="2" customFormat="1" ht="21.75" customHeight="1">
      <c r="A137" s="39"/>
      <c r="B137" s="40"/>
      <c r="C137" s="228" t="s">
        <v>200</v>
      </c>
      <c r="D137" s="228" t="s">
        <v>160</v>
      </c>
      <c r="E137" s="229" t="s">
        <v>203</v>
      </c>
      <c r="F137" s="230" t="s">
        <v>162</v>
      </c>
      <c r="G137" s="231" t="s">
        <v>163</v>
      </c>
      <c r="H137" s="232">
        <v>14083</v>
      </c>
      <c r="I137" s="233"/>
      <c r="J137" s="234">
        <f>ROUND(I137*H137,2)</f>
        <v>0</v>
      </c>
      <c r="K137" s="235"/>
      <c r="L137" s="42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164</v>
      </c>
      <c r="AT137" s="240" t="s">
        <v>160</v>
      </c>
      <c r="AU137" s="240" t="s">
        <v>80</v>
      </c>
      <c r="AY137" s="16" t="s">
        <v>165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87</v>
      </c>
      <c r="BK137" s="152">
        <f>ROUND(I137*H137,2)</f>
        <v>0</v>
      </c>
      <c r="BL137" s="16" t="s">
        <v>164</v>
      </c>
      <c r="BM137" s="240" t="s">
        <v>204</v>
      </c>
    </row>
    <row r="138" s="2" customFormat="1">
      <c r="A138" s="39"/>
      <c r="B138" s="40"/>
      <c r="C138" s="41"/>
      <c r="D138" s="241" t="s">
        <v>167</v>
      </c>
      <c r="E138" s="41"/>
      <c r="F138" s="242" t="s">
        <v>168</v>
      </c>
      <c r="G138" s="41"/>
      <c r="H138" s="41"/>
      <c r="I138" s="168"/>
      <c r="J138" s="41"/>
      <c r="K138" s="41"/>
      <c r="L138" s="42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167</v>
      </c>
      <c r="AU138" s="16" t="s">
        <v>80</v>
      </c>
    </row>
    <row r="139" s="10" customFormat="1">
      <c r="A139" s="10"/>
      <c r="B139" s="245"/>
      <c r="C139" s="246"/>
      <c r="D139" s="241" t="s">
        <v>173</v>
      </c>
      <c r="E139" s="247" t="s">
        <v>1</v>
      </c>
      <c r="F139" s="248" t="s">
        <v>205</v>
      </c>
      <c r="G139" s="246"/>
      <c r="H139" s="249">
        <v>14083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55" t="s">
        <v>173</v>
      </c>
      <c r="AU139" s="255" t="s">
        <v>80</v>
      </c>
      <c r="AV139" s="10" t="s">
        <v>90</v>
      </c>
      <c r="AW139" s="10" t="s">
        <v>34</v>
      </c>
      <c r="AX139" s="10" t="s">
        <v>87</v>
      </c>
      <c r="AY139" s="255" t="s">
        <v>165</v>
      </c>
    </row>
    <row r="140" s="2" customFormat="1" ht="21.75" customHeight="1">
      <c r="A140" s="39"/>
      <c r="B140" s="40"/>
      <c r="C140" s="228" t="s">
        <v>206</v>
      </c>
      <c r="D140" s="228" t="s">
        <v>160</v>
      </c>
      <c r="E140" s="229" t="s">
        <v>207</v>
      </c>
      <c r="F140" s="230" t="s">
        <v>208</v>
      </c>
      <c r="G140" s="231" t="s">
        <v>209</v>
      </c>
      <c r="H140" s="232">
        <v>920</v>
      </c>
      <c r="I140" s="233"/>
      <c r="J140" s="234">
        <f>ROUND(I140*H140,2)</f>
        <v>0</v>
      </c>
      <c r="K140" s="235"/>
      <c r="L140" s="42"/>
      <c r="M140" s="236" t="s">
        <v>1</v>
      </c>
      <c r="N140" s="237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164</v>
      </c>
      <c r="AT140" s="240" t="s">
        <v>160</v>
      </c>
      <c r="AU140" s="240" t="s">
        <v>80</v>
      </c>
      <c r="AY140" s="16" t="s">
        <v>165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87</v>
      </c>
      <c r="BK140" s="152">
        <f>ROUND(I140*H140,2)</f>
        <v>0</v>
      </c>
      <c r="BL140" s="16" t="s">
        <v>164</v>
      </c>
      <c r="BM140" s="240" t="s">
        <v>210</v>
      </c>
    </row>
    <row r="141" s="2" customFormat="1">
      <c r="A141" s="39"/>
      <c r="B141" s="40"/>
      <c r="C141" s="41"/>
      <c r="D141" s="241" t="s">
        <v>167</v>
      </c>
      <c r="E141" s="41"/>
      <c r="F141" s="242" t="s">
        <v>211</v>
      </c>
      <c r="G141" s="41"/>
      <c r="H141" s="41"/>
      <c r="I141" s="168"/>
      <c r="J141" s="41"/>
      <c r="K141" s="41"/>
      <c r="L141" s="42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167</v>
      </c>
      <c r="AU141" s="16" t="s">
        <v>80</v>
      </c>
    </row>
    <row r="142" s="10" customFormat="1">
      <c r="A142" s="10"/>
      <c r="B142" s="245"/>
      <c r="C142" s="246"/>
      <c r="D142" s="241" t="s">
        <v>173</v>
      </c>
      <c r="E142" s="247" t="s">
        <v>1</v>
      </c>
      <c r="F142" s="248" t="s">
        <v>212</v>
      </c>
      <c r="G142" s="246"/>
      <c r="H142" s="249">
        <v>920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55" t="s">
        <v>173</v>
      </c>
      <c r="AU142" s="255" t="s">
        <v>80</v>
      </c>
      <c r="AV142" s="10" t="s">
        <v>90</v>
      </c>
      <c r="AW142" s="10" t="s">
        <v>34</v>
      </c>
      <c r="AX142" s="10" t="s">
        <v>87</v>
      </c>
      <c r="AY142" s="255" t="s">
        <v>165</v>
      </c>
    </row>
    <row r="143" s="2" customFormat="1" ht="21.75" customHeight="1">
      <c r="A143" s="39"/>
      <c r="B143" s="40"/>
      <c r="C143" s="228" t="s">
        <v>213</v>
      </c>
      <c r="D143" s="228" t="s">
        <v>160</v>
      </c>
      <c r="E143" s="229" t="s">
        <v>214</v>
      </c>
      <c r="F143" s="230" t="s">
        <v>215</v>
      </c>
      <c r="G143" s="231" t="s">
        <v>209</v>
      </c>
      <c r="H143" s="232">
        <v>6970</v>
      </c>
      <c r="I143" s="233"/>
      <c r="J143" s="234">
        <f>ROUND(I143*H143,2)</f>
        <v>0</v>
      </c>
      <c r="K143" s="235"/>
      <c r="L143" s="42"/>
      <c r="M143" s="236" t="s">
        <v>1</v>
      </c>
      <c r="N143" s="237" t="s">
        <v>45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164</v>
      </c>
      <c r="AT143" s="240" t="s">
        <v>160</v>
      </c>
      <c r="AU143" s="240" t="s">
        <v>80</v>
      </c>
      <c r="AY143" s="16" t="s">
        <v>165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87</v>
      </c>
      <c r="BK143" s="152">
        <f>ROUND(I143*H143,2)</f>
        <v>0</v>
      </c>
      <c r="BL143" s="16" t="s">
        <v>164</v>
      </c>
      <c r="BM143" s="240" t="s">
        <v>216</v>
      </c>
    </row>
    <row r="144" s="2" customFormat="1">
      <c r="A144" s="39"/>
      <c r="B144" s="40"/>
      <c r="C144" s="41"/>
      <c r="D144" s="241" t="s">
        <v>167</v>
      </c>
      <c r="E144" s="41"/>
      <c r="F144" s="242" t="s">
        <v>217</v>
      </c>
      <c r="G144" s="41"/>
      <c r="H144" s="41"/>
      <c r="I144" s="168"/>
      <c r="J144" s="41"/>
      <c r="K144" s="41"/>
      <c r="L144" s="42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167</v>
      </c>
      <c r="AU144" s="16" t="s">
        <v>80</v>
      </c>
    </row>
    <row r="145" s="10" customFormat="1">
      <c r="A145" s="10"/>
      <c r="B145" s="245"/>
      <c r="C145" s="246"/>
      <c r="D145" s="241" t="s">
        <v>173</v>
      </c>
      <c r="E145" s="247" t="s">
        <v>1</v>
      </c>
      <c r="F145" s="248" t="s">
        <v>218</v>
      </c>
      <c r="G145" s="246"/>
      <c r="H145" s="249">
        <v>6970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55" t="s">
        <v>173</v>
      </c>
      <c r="AU145" s="255" t="s">
        <v>80</v>
      </c>
      <c r="AV145" s="10" t="s">
        <v>90</v>
      </c>
      <c r="AW145" s="10" t="s">
        <v>34</v>
      </c>
      <c r="AX145" s="10" t="s">
        <v>87</v>
      </c>
      <c r="AY145" s="255" t="s">
        <v>165</v>
      </c>
    </row>
    <row r="146" s="2" customFormat="1" ht="21.75" customHeight="1">
      <c r="A146" s="39"/>
      <c r="B146" s="40"/>
      <c r="C146" s="228" t="s">
        <v>219</v>
      </c>
      <c r="D146" s="228" t="s">
        <v>160</v>
      </c>
      <c r="E146" s="229" t="s">
        <v>220</v>
      </c>
      <c r="F146" s="230" t="s">
        <v>221</v>
      </c>
      <c r="G146" s="231" t="s">
        <v>222</v>
      </c>
      <c r="H146" s="232">
        <v>0.39500000000000002</v>
      </c>
      <c r="I146" s="233"/>
      <c r="J146" s="234">
        <f>ROUND(I146*H146,2)</f>
        <v>0</v>
      </c>
      <c r="K146" s="235"/>
      <c r="L146" s="42"/>
      <c r="M146" s="236" t="s">
        <v>1</v>
      </c>
      <c r="N146" s="237" t="s">
        <v>45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164</v>
      </c>
      <c r="AT146" s="240" t="s">
        <v>160</v>
      </c>
      <c r="AU146" s="240" t="s">
        <v>80</v>
      </c>
      <c r="AY146" s="16" t="s">
        <v>165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87</v>
      </c>
      <c r="BK146" s="152">
        <f>ROUND(I146*H146,2)</f>
        <v>0</v>
      </c>
      <c r="BL146" s="16" t="s">
        <v>164</v>
      </c>
      <c r="BM146" s="240" t="s">
        <v>223</v>
      </c>
    </row>
    <row r="147" s="2" customFormat="1">
      <c r="A147" s="39"/>
      <c r="B147" s="40"/>
      <c r="C147" s="41"/>
      <c r="D147" s="241" t="s">
        <v>167</v>
      </c>
      <c r="E147" s="41"/>
      <c r="F147" s="242" t="s">
        <v>224</v>
      </c>
      <c r="G147" s="41"/>
      <c r="H147" s="41"/>
      <c r="I147" s="168"/>
      <c r="J147" s="41"/>
      <c r="K147" s="41"/>
      <c r="L147" s="42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167</v>
      </c>
      <c r="AU147" s="16" t="s">
        <v>80</v>
      </c>
    </row>
    <row r="148" s="10" customFormat="1">
      <c r="A148" s="10"/>
      <c r="B148" s="245"/>
      <c r="C148" s="246"/>
      <c r="D148" s="241" t="s">
        <v>173</v>
      </c>
      <c r="E148" s="247" t="s">
        <v>1</v>
      </c>
      <c r="F148" s="248" t="s">
        <v>225</v>
      </c>
      <c r="G148" s="246"/>
      <c r="H148" s="249">
        <v>0.39500000000000002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55" t="s">
        <v>173</v>
      </c>
      <c r="AU148" s="255" t="s">
        <v>80</v>
      </c>
      <c r="AV148" s="10" t="s">
        <v>90</v>
      </c>
      <c r="AW148" s="10" t="s">
        <v>34</v>
      </c>
      <c r="AX148" s="10" t="s">
        <v>87</v>
      </c>
      <c r="AY148" s="255" t="s">
        <v>165</v>
      </c>
    </row>
    <row r="149" s="2" customFormat="1" ht="16.5" customHeight="1">
      <c r="A149" s="39"/>
      <c r="B149" s="40"/>
      <c r="C149" s="256" t="s">
        <v>226</v>
      </c>
      <c r="D149" s="256" t="s">
        <v>196</v>
      </c>
      <c r="E149" s="257" t="s">
        <v>227</v>
      </c>
      <c r="F149" s="258" t="s">
        <v>228</v>
      </c>
      <c r="G149" s="259" t="s">
        <v>199</v>
      </c>
      <c r="H149" s="260">
        <v>394.5</v>
      </c>
      <c r="I149" s="261"/>
      <c r="J149" s="262">
        <f>ROUND(I149*H149,2)</f>
        <v>0</v>
      </c>
      <c r="K149" s="263"/>
      <c r="L149" s="264"/>
      <c r="M149" s="265" t="s">
        <v>1</v>
      </c>
      <c r="N149" s="266" t="s">
        <v>45</v>
      </c>
      <c r="O149" s="92"/>
      <c r="P149" s="238">
        <f>O149*H149</f>
        <v>0</v>
      </c>
      <c r="Q149" s="238">
        <v>0.001</v>
      </c>
      <c r="R149" s="238">
        <f>Q149*H149</f>
        <v>0.39450000000000002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200</v>
      </c>
      <c r="AT149" s="240" t="s">
        <v>196</v>
      </c>
      <c r="AU149" s="240" t="s">
        <v>80</v>
      </c>
      <c r="AY149" s="16" t="s">
        <v>165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87</v>
      </c>
      <c r="BK149" s="152">
        <f>ROUND(I149*H149,2)</f>
        <v>0</v>
      </c>
      <c r="BL149" s="16" t="s">
        <v>164</v>
      </c>
      <c r="BM149" s="240" t="s">
        <v>229</v>
      </c>
    </row>
    <row r="150" s="2" customFormat="1">
      <c r="A150" s="39"/>
      <c r="B150" s="40"/>
      <c r="C150" s="41"/>
      <c r="D150" s="241" t="s">
        <v>167</v>
      </c>
      <c r="E150" s="41"/>
      <c r="F150" s="242" t="s">
        <v>228</v>
      </c>
      <c r="G150" s="41"/>
      <c r="H150" s="41"/>
      <c r="I150" s="168"/>
      <c r="J150" s="41"/>
      <c r="K150" s="41"/>
      <c r="L150" s="42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167</v>
      </c>
      <c r="AU150" s="16" t="s">
        <v>80</v>
      </c>
    </row>
    <row r="151" s="10" customFormat="1">
      <c r="A151" s="10"/>
      <c r="B151" s="245"/>
      <c r="C151" s="246"/>
      <c r="D151" s="241" t="s">
        <v>173</v>
      </c>
      <c r="E151" s="247" t="s">
        <v>1</v>
      </c>
      <c r="F151" s="248" t="s">
        <v>230</v>
      </c>
      <c r="G151" s="246"/>
      <c r="H151" s="249">
        <v>394.5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55" t="s">
        <v>173</v>
      </c>
      <c r="AU151" s="255" t="s">
        <v>80</v>
      </c>
      <c r="AV151" s="10" t="s">
        <v>90</v>
      </c>
      <c r="AW151" s="10" t="s">
        <v>34</v>
      </c>
      <c r="AX151" s="10" t="s">
        <v>87</v>
      </c>
      <c r="AY151" s="255" t="s">
        <v>165</v>
      </c>
    </row>
    <row r="152" s="2" customFormat="1" ht="21.75" customHeight="1">
      <c r="A152" s="39"/>
      <c r="B152" s="40"/>
      <c r="C152" s="228" t="s">
        <v>231</v>
      </c>
      <c r="D152" s="228" t="s">
        <v>160</v>
      </c>
      <c r="E152" s="229" t="s">
        <v>232</v>
      </c>
      <c r="F152" s="230" t="s">
        <v>233</v>
      </c>
      <c r="G152" s="231" t="s">
        <v>222</v>
      </c>
      <c r="H152" s="232">
        <v>0.49299999999999999</v>
      </c>
      <c r="I152" s="233"/>
      <c r="J152" s="234">
        <f>ROUND(I152*H152,2)</f>
        <v>0</v>
      </c>
      <c r="K152" s="235"/>
      <c r="L152" s="42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80</v>
      </c>
      <c r="AY152" s="16" t="s">
        <v>165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6" t="s">
        <v>87</v>
      </c>
      <c r="BK152" s="152">
        <f>ROUND(I152*H152,2)</f>
        <v>0</v>
      </c>
      <c r="BL152" s="16" t="s">
        <v>164</v>
      </c>
      <c r="BM152" s="240" t="s">
        <v>234</v>
      </c>
    </row>
    <row r="153" s="2" customFormat="1">
      <c r="A153" s="39"/>
      <c r="B153" s="40"/>
      <c r="C153" s="41"/>
      <c r="D153" s="241" t="s">
        <v>167</v>
      </c>
      <c r="E153" s="41"/>
      <c r="F153" s="242" t="s">
        <v>235</v>
      </c>
      <c r="G153" s="41"/>
      <c r="H153" s="41"/>
      <c r="I153" s="168"/>
      <c r="J153" s="41"/>
      <c r="K153" s="41"/>
      <c r="L153" s="42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167</v>
      </c>
      <c r="AU153" s="16" t="s">
        <v>80</v>
      </c>
    </row>
    <row r="154" s="10" customFormat="1">
      <c r="A154" s="10"/>
      <c r="B154" s="245"/>
      <c r="C154" s="246"/>
      <c r="D154" s="241" t="s">
        <v>173</v>
      </c>
      <c r="E154" s="247" t="s">
        <v>1</v>
      </c>
      <c r="F154" s="248" t="s">
        <v>236</v>
      </c>
      <c r="G154" s="246"/>
      <c r="H154" s="249">
        <v>0.49299999999999999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55" t="s">
        <v>173</v>
      </c>
      <c r="AU154" s="255" t="s">
        <v>80</v>
      </c>
      <c r="AV154" s="10" t="s">
        <v>90</v>
      </c>
      <c r="AW154" s="10" t="s">
        <v>34</v>
      </c>
      <c r="AX154" s="10" t="s">
        <v>87</v>
      </c>
      <c r="AY154" s="255" t="s">
        <v>165</v>
      </c>
    </row>
    <row r="155" s="2" customFormat="1" ht="21.75" customHeight="1">
      <c r="A155" s="39"/>
      <c r="B155" s="40"/>
      <c r="C155" s="256" t="s">
        <v>237</v>
      </c>
      <c r="D155" s="256" t="s">
        <v>196</v>
      </c>
      <c r="E155" s="257" t="s">
        <v>238</v>
      </c>
      <c r="F155" s="258" t="s">
        <v>239</v>
      </c>
      <c r="G155" s="259" t="s">
        <v>199</v>
      </c>
      <c r="H155" s="260">
        <v>493.30000000000001</v>
      </c>
      <c r="I155" s="261"/>
      <c r="J155" s="262">
        <f>ROUND(I155*H155,2)</f>
        <v>0</v>
      </c>
      <c r="K155" s="263"/>
      <c r="L155" s="264"/>
      <c r="M155" s="265" t="s">
        <v>1</v>
      </c>
      <c r="N155" s="266" t="s">
        <v>45</v>
      </c>
      <c r="O155" s="92"/>
      <c r="P155" s="238">
        <f>O155*H155</f>
        <v>0</v>
      </c>
      <c r="Q155" s="238">
        <v>0.001</v>
      </c>
      <c r="R155" s="238">
        <f>Q155*H155</f>
        <v>0.49330000000000002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200</v>
      </c>
      <c r="AT155" s="240" t="s">
        <v>196</v>
      </c>
      <c r="AU155" s="240" t="s">
        <v>80</v>
      </c>
      <c r="AY155" s="16" t="s">
        <v>165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87</v>
      </c>
      <c r="BK155" s="152">
        <f>ROUND(I155*H155,2)</f>
        <v>0</v>
      </c>
      <c r="BL155" s="16" t="s">
        <v>164</v>
      </c>
      <c r="BM155" s="240" t="s">
        <v>240</v>
      </c>
    </row>
    <row r="156" s="2" customFormat="1">
      <c r="A156" s="39"/>
      <c r="B156" s="40"/>
      <c r="C156" s="41"/>
      <c r="D156" s="241" t="s">
        <v>167</v>
      </c>
      <c r="E156" s="41"/>
      <c r="F156" s="242" t="s">
        <v>241</v>
      </c>
      <c r="G156" s="41"/>
      <c r="H156" s="41"/>
      <c r="I156" s="168"/>
      <c r="J156" s="41"/>
      <c r="K156" s="41"/>
      <c r="L156" s="42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167</v>
      </c>
      <c r="AU156" s="16" t="s">
        <v>80</v>
      </c>
    </row>
    <row r="157" s="10" customFormat="1">
      <c r="A157" s="10"/>
      <c r="B157" s="245"/>
      <c r="C157" s="246"/>
      <c r="D157" s="241" t="s">
        <v>173</v>
      </c>
      <c r="E157" s="247" t="s">
        <v>1</v>
      </c>
      <c r="F157" s="248" t="s">
        <v>242</v>
      </c>
      <c r="G157" s="246"/>
      <c r="H157" s="249">
        <v>493.30000000000001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55" t="s">
        <v>173</v>
      </c>
      <c r="AU157" s="255" t="s">
        <v>80</v>
      </c>
      <c r="AV157" s="10" t="s">
        <v>90</v>
      </c>
      <c r="AW157" s="10" t="s">
        <v>34</v>
      </c>
      <c r="AX157" s="10" t="s">
        <v>87</v>
      </c>
      <c r="AY157" s="255" t="s">
        <v>165</v>
      </c>
    </row>
    <row r="158" s="2" customFormat="1" ht="21.75" customHeight="1">
      <c r="A158" s="39"/>
      <c r="B158" s="40"/>
      <c r="C158" s="228" t="s">
        <v>8</v>
      </c>
      <c r="D158" s="228" t="s">
        <v>160</v>
      </c>
      <c r="E158" s="229" t="s">
        <v>243</v>
      </c>
      <c r="F158" s="230" t="s">
        <v>244</v>
      </c>
      <c r="G158" s="231" t="s">
        <v>209</v>
      </c>
      <c r="H158" s="232">
        <v>1390</v>
      </c>
      <c r="I158" s="233"/>
      <c r="J158" s="234">
        <f>ROUND(I158*H158,2)</f>
        <v>0</v>
      </c>
      <c r="K158" s="235"/>
      <c r="L158" s="42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164</v>
      </c>
      <c r="AT158" s="240" t="s">
        <v>160</v>
      </c>
      <c r="AU158" s="240" t="s">
        <v>80</v>
      </c>
      <c r="AY158" s="16" t="s">
        <v>165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87</v>
      </c>
      <c r="BK158" s="152">
        <f>ROUND(I158*H158,2)</f>
        <v>0</v>
      </c>
      <c r="BL158" s="16" t="s">
        <v>164</v>
      </c>
      <c r="BM158" s="240" t="s">
        <v>245</v>
      </c>
    </row>
    <row r="159" s="2" customFormat="1">
      <c r="A159" s="39"/>
      <c r="B159" s="40"/>
      <c r="C159" s="41"/>
      <c r="D159" s="241" t="s">
        <v>167</v>
      </c>
      <c r="E159" s="41"/>
      <c r="F159" s="242" t="s">
        <v>246</v>
      </c>
      <c r="G159" s="41"/>
      <c r="H159" s="41"/>
      <c r="I159" s="168"/>
      <c r="J159" s="41"/>
      <c r="K159" s="41"/>
      <c r="L159" s="42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167</v>
      </c>
      <c r="AU159" s="16" t="s">
        <v>80</v>
      </c>
    </row>
    <row r="160" s="10" customFormat="1">
      <c r="A160" s="10"/>
      <c r="B160" s="245"/>
      <c r="C160" s="246"/>
      <c r="D160" s="241" t="s">
        <v>173</v>
      </c>
      <c r="E160" s="247" t="s">
        <v>1</v>
      </c>
      <c r="F160" s="248" t="s">
        <v>247</v>
      </c>
      <c r="G160" s="246"/>
      <c r="H160" s="249">
        <v>1390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55" t="s">
        <v>173</v>
      </c>
      <c r="AU160" s="255" t="s">
        <v>80</v>
      </c>
      <c r="AV160" s="10" t="s">
        <v>90</v>
      </c>
      <c r="AW160" s="10" t="s">
        <v>34</v>
      </c>
      <c r="AX160" s="10" t="s">
        <v>87</v>
      </c>
      <c r="AY160" s="255" t="s">
        <v>165</v>
      </c>
    </row>
    <row r="161" s="2" customFormat="1" ht="21.75" customHeight="1">
      <c r="A161" s="39"/>
      <c r="B161" s="40"/>
      <c r="C161" s="228" t="s">
        <v>248</v>
      </c>
      <c r="D161" s="228" t="s">
        <v>160</v>
      </c>
      <c r="E161" s="229" t="s">
        <v>249</v>
      </c>
      <c r="F161" s="230" t="s">
        <v>250</v>
      </c>
      <c r="G161" s="231" t="s">
        <v>209</v>
      </c>
      <c r="H161" s="232">
        <v>6500</v>
      </c>
      <c r="I161" s="233"/>
      <c r="J161" s="234">
        <f>ROUND(I161*H161,2)</f>
        <v>0</v>
      </c>
      <c r="K161" s="235"/>
      <c r="L161" s="42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80</v>
      </c>
      <c r="AY161" s="16" t="s">
        <v>165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6" t="s">
        <v>87</v>
      </c>
      <c r="BK161" s="152">
        <f>ROUND(I161*H161,2)</f>
        <v>0</v>
      </c>
      <c r="BL161" s="16" t="s">
        <v>164</v>
      </c>
      <c r="BM161" s="240" t="s">
        <v>251</v>
      </c>
    </row>
    <row r="162" s="2" customFormat="1">
      <c r="A162" s="39"/>
      <c r="B162" s="40"/>
      <c r="C162" s="41"/>
      <c r="D162" s="241" t="s">
        <v>167</v>
      </c>
      <c r="E162" s="41"/>
      <c r="F162" s="242" t="s">
        <v>252</v>
      </c>
      <c r="G162" s="41"/>
      <c r="H162" s="41"/>
      <c r="I162" s="168"/>
      <c r="J162" s="41"/>
      <c r="K162" s="41"/>
      <c r="L162" s="42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167</v>
      </c>
      <c r="AU162" s="16" t="s">
        <v>80</v>
      </c>
    </row>
    <row r="163" s="10" customFormat="1">
      <c r="A163" s="10"/>
      <c r="B163" s="245"/>
      <c r="C163" s="246"/>
      <c r="D163" s="241" t="s">
        <v>173</v>
      </c>
      <c r="E163" s="247" t="s">
        <v>1</v>
      </c>
      <c r="F163" s="248" t="s">
        <v>253</v>
      </c>
      <c r="G163" s="246"/>
      <c r="H163" s="249">
        <v>6500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55" t="s">
        <v>173</v>
      </c>
      <c r="AU163" s="255" t="s">
        <v>80</v>
      </c>
      <c r="AV163" s="10" t="s">
        <v>90</v>
      </c>
      <c r="AW163" s="10" t="s">
        <v>34</v>
      </c>
      <c r="AX163" s="10" t="s">
        <v>87</v>
      </c>
      <c r="AY163" s="255" t="s">
        <v>165</v>
      </c>
    </row>
    <row r="164" s="2" customFormat="1" ht="16.5" customHeight="1">
      <c r="A164" s="39"/>
      <c r="B164" s="40"/>
      <c r="C164" s="256" t="s">
        <v>254</v>
      </c>
      <c r="D164" s="256" t="s">
        <v>196</v>
      </c>
      <c r="E164" s="257" t="s">
        <v>255</v>
      </c>
      <c r="F164" s="258" t="s">
        <v>256</v>
      </c>
      <c r="G164" s="259" t="s">
        <v>209</v>
      </c>
      <c r="H164" s="260">
        <v>130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45</v>
      </c>
      <c r="O164" s="92"/>
      <c r="P164" s="238">
        <f>O164*H164</f>
        <v>0</v>
      </c>
      <c r="Q164" s="238">
        <v>0.0035999999999999999</v>
      </c>
      <c r="R164" s="238">
        <f>Q164*H164</f>
        <v>0.46799999999999997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200</v>
      </c>
      <c r="AT164" s="240" t="s">
        <v>196</v>
      </c>
      <c r="AU164" s="240" t="s">
        <v>80</v>
      </c>
      <c r="AY164" s="16" t="s">
        <v>165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6" t="s">
        <v>87</v>
      </c>
      <c r="BK164" s="152">
        <f>ROUND(I164*H164,2)</f>
        <v>0</v>
      </c>
      <c r="BL164" s="16" t="s">
        <v>164</v>
      </c>
      <c r="BM164" s="240" t="s">
        <v>257</v>
      </c>
    </row>
    <row r="165" s="2" customFormat="1">
      <c r="A165" s="39"/>
      <c r="B165" s="40"/>
      <c r="C165" s="41"/>
      <c r="D165" s="241" t="s">
        <v>167</v>
      </c>
      <c r="E165" s="41"/>
      <c r="F165" s="242" t="s">
        <v>256</v>
      </c>
      <c r="G165" s="41"/>
      <c r="H165" s="41"/>
      <c r="I165" s="168"/>
      <c r="J165" s="41"/>
      <c r="K165" s="41"/>
      <c r="L165" s="42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167</v>
      </c>
      <c r="AU165" s="16" t="s">
        <v>80</v>
      </c>
    </row>
    <row r="166" s="2" customFormat="1" ht="16.5" customHeight="1">
      <c r="A166" s="39"/>
      <c r="B166" s="40"/>
      <c r="C166" s="256" t="s">
        <v>258</v>
      </c>
      <c r="D166" s="256" t="s">
        <v>196</v>
      </c>
      <c r="E166" s="257" t="s">
        <v>259</v>
      </c>
      <c r="F166" s="258" t="s">
        <v>260</v>
      </c>
      <c r="G166" s="259" t="s">
        <v>209</v>
      </c>
      <c r="H166" s="260">
        <v>100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45</v>
      </c>
      <c r="O166" s="92"/>
      <c r="P166" s="238">
        <f>O166*H166</f>
        <v>0</v>
      </c>
      <c r="Q166" s="238">
        <v>0.0035999999999999999</v>
      </c>
      <c r="R166" s="238">
        <f>Q166*H166</f>
        <v>0.35999999999999999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200</v>
      </c>
      <c r="AT166" s="240" t="s">
        <v>196</v>
      </c>
      <c r="AU166" s="240" t="s">
        <v>80</v>
      </c>
      <c r="AY166" s="16" t="s">
        <v>165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6" t="s">
        <v>87</v>
      </c>
      <c r="BK166" s="152">
        <f>ROUND(I166*H166,2)</f>
        <v>0</v>
      </c>
      <c r="BL166" s="16" t="s">
        <v>164</v>
      </c>
      <c r="BM166" s="240" t="s">
        <v>261</v>
      </c>
    </row>
    <row r="167" s="2" customFormat="1">
      <c r="A167" s="39"/>
      <c r="B167" s="40"/>
      <c r="C167" s="41"/>
      <c r="D167" s="241" t="s">
        <v>167</v>
      </c>
      <c r="E167" s="41"/>
      <c r="F167" s="242" t="s">
        <v>260</v>
      </c>
      <c r="G167" s="41"/>
      <c r="H167" s="41"/>
      <c r="I167" s="168"/>
      <c r="J167" s="41"/>
      <c r="K167" s="41"/>
      <c r="L167" s="42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167</v>
      </c>
      <c r="AU167" s="16" t="s">
        <v>80</v>
      </c>
    </row>
    <row r="168" s="2" customFormat="1" ht="16.5" customHeight="1">
      <c r="A168" s="39"/>
      <c r="B168" s="40"/>
      <c r="C168" s="256" t="s">
        <v>262</v>
      </c>
      <c r="D168" s="256" t="s">
        <v>196</v>
      </c>
      <c r="E168" s="257" t="s">
        <v>263</v>
      </c>
      <c r="F168" s="258" t="s">
        <v>264</v>
      </c>
      <c r="G168" s="259" t="s">
        <v>209</v>
      </c>
      <c r="H168" s="260">
        <v>110</v>
      </c>
      <c r="I168" s="261"/>
      <c r="J168" s="262">
        <f>ROUND(I168*H168,2)</f>
        <v>0</v>
      </c>
      <c r="K168" s="263"/>
      <c r="L168" s="264"/>
      <c r="M168" s="265" t="s">
        <v>1</v>
      </c>
      <c r="N168" s="266" t="s">
        <v>45</v>
      </c>
      <c r="O168" s="92"/>
      <c r="P168" s="238">
        <f>O168*H168</f>
        <v>0</v>
      </c>
      <c r="Q168" s="238">
        <v>0.0035999999999999999</v>
      </c>
      <c r="R168" s="238">
        <f>Q168*H168</f>
        <v>0.39599999999999996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200</v>
      </c>
      <c r="AT168" s="240" t="s">
        <v>196</v>
      </c>
      <c r="AU168" s="240" t="s">
        <v>80</v>
      </c>
      <c r="AY168" s="16" t="s">
        <v>165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87</v>
      </c>
      <c r="BK168" s="152">
        <f>ROUND(I168*H168,2)</f>
        <v>0</v>
      </c>
      <c r="BL168" s="16" t="s">
        <v>164</v>
      </c>
      <c r="BM168" s="240" t="s">
        <v>265</v>
      </c>
    </row>
    <row r="169" s="2" customFormat="1">
      <c r="A169" s="39"/>
      <c r="B169" s="40"/>
      <c r="C169" s="41"/>
      <c r="D169" s="241" t="s">
        <v>167</v>
      </c>
      <c r="E169" s="41"/>
      <c r="F169" s="242" t="s">
        <v>264</v>
      </c>
      <c r="G169" s="41"/>
      <c r="H169" s="41"/>
      <c r="I169" s="168"/>
      <c r="J169" s="41"/>
      <c r="K169" s="41"/>
      <c r="L169" s="42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167</v>
      </c>
      <c r="AU169" s="16" t="s">
        <v>80</v>
      </c>
    </row>
    <row r="170" s="2" customFormat="1" ht="16.5" customHeight="1">
      <c r="A170" s="39"/>
      <c r="B170" s="40"/>
      <c r="C170" s="256" t="s">
        <v>266</v>
      </c>
      <c r="D170" s="256" t="s">
        <v>196</v>
      </c>
      <c r="E170" s="257" t="s">
        <v>267</v>
      </c>
      <c r="F170" s="258" t="s">
        <v>268</v>
      </c>
      <c r="G170" s="259" t="s">
        <v>209</v>
      </c>
      <c r="H170" s="260">
        <v>270</v>
      </c>
      <c r="I170" s="261"/>
      <c r="J170" s="262">
        <f>ROUND(I170*H170,2)</f>
        <v>0</v>
      </c>
      <c r="K170" s="263"/>
      <c r="L170" s="264"/>
      <c r="M170" s="265" t="s">
        <v>1</v>
      </c>
      <c r="N170" s="266" t="s">
        <v>45</v>
      </c>
      <c r="O170" s="92"/>
      <c r="P170" s="238">
        <f>O170*H170</f>
        <v>0</v>
      </c>
      <c r="Q170" s="238">
        <v>0.0035999999999999999</v>
      </c>
      <c r="R170" s="238">
        <f>Q170*H170</f>
        <v>0.97199999999999998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200</v>
      </c>
      <c r="AT170" s="240" t="s">
        <v>196</v>
      </c>
      <c r="AU170" s="240" t="s">
        <v>80</v>
      </c>
      <c r="AY170" s="16" t="s">
        <v>165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87</v>
      </c>
      <c r="BK170" s="152">
        <f>ROUND(I170*H170,2)</f>
        <v>0</v>
      </c>
      <c r="BL170" s="16" t="s">
        <v>164</v>
      </c>
      <c r="BM170" s="240" t="s">
        <v>269</v>
      </c>
    </row>
    <row r="171" s="2" customFormat="1">
      <c r="A171" s="39"/>
      <c r="B171" s="40"/>
      <c r="C171" s="41"/>
      <c r="D171" s="241" t="s">
        <v>167</v>
      </c>
      <c r="E171" s="41"/>
      <c r="F171" s="242" t="s">
        <v>268</v>
      </c>
      <c r="G171" s="41"/>
      <c r="H171" s="41"/>
      <c r="I171" s="168"/>
      <c r="J171" s="41"/>
      <c r="K171" s="41"/>
      <c r="L171" s="42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167</v>
      </c>
      <c r="AU171" s="16" t="s">
        <v>80</v>
      </c>
    </row>
    <row r="172" s="2" customFormat="1" ht="16.5" customHeight="1">
      <c r="A172" s="39"/>
      <c r="B172" s="40"/>
      <c r="C172" s="256" t="s">
        <v>7</v>
      </c>
      <c r="D172" s="256" t="s">
        <v>196</v>
      </c>
      <c r="E172" s="257" t="s">
        <v>270</v>
      </c>
      <c r="F172" s="258" t="s">
        <v>271</v>
      </c>
      <c r="G172" s="259" t="s">
        <v>209</v>
      </c>
      <c r="H172" s="260">
        <v>90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45</v>
      </c>
      <c r="O172" s="92"/>
      <c r="P172" s="238">
        <f>O172*H172</f>
        <v>0</v>
      </c>
      <c r="Q172" s="238">
        <v>0.0035999999999999999</v>
      </c>
      <c r="R172" s="238">
        <f>Q172*H172</f>
        <v>0.32400000000000001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200</v>
      </c>
      <c r="AT172" s="240" t="s">
        <v>196</v>
      </c>
      <c r="AU172" s="240" t="s">
        <v>80</v>
      </c>
      <c r="AY172" s="16" t="s">
        <v>165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6" t="s">
        <v>87</v>
      </c>
      <c r="BK172" s="152">
        <f>ROUND(I172*H172,2)</f>
        <v>0</v>
      </c>
      <c r="BL172" s="16" t="s">
        <v>164</v>
      </c>
      <c r="BM172" s="240" t="s">
        <v>272</v>
      </c>
    </row>
    <row r="173" s="2" customFormat="1">
      <c r="A173" s="39"/>
      <c r="B173" s="40"/>
      <c r="C173" s="41"/>
      <c r="D173" s="241" t="s">
        <v>167</v>
      </c>
      <c r="E173" s="41"/>
      <c r="F173" s="242" t="s">
        <v>271</v>
      </c>
      <c r="G173" s="41"/>
      <c r="H173" s="41"/>
      <c r="I173" s="168"/>
      <c r="J173" s="41"/>
      <c r="K173" s="41"/>
      <c r="L173" s="42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167</v>
      </c>
      <c r="AU173" s="16" t="s">
        <v>80</v>
      </c>
    </row>
    <row r="174" s="2" customFormat="1" ht="16.5" customHeight="1">
      <c r="A174" s="39"/>
      <c r="B174" s="40"/>
      <c r="C174" s="256" t="s">
        <v>273</v>
      </c>
      <c r="D174" s="256" t="s">
        <v>196</v>
      </c>
      <c r="E174" s="257" t="s">
        <v>274</v>
      </c>
      <c r="F174" s="258" t="s">
        <v>275</v>
      </c>
      <c r="G174" s="259" t="s">
        <v>209</v>
      </c>
      <c r="H174" s="260">
        <v>220</v>
      </c>
      <c r="I174" s="261"/>
      <c r="J174" s="262">
        <f>ROUND(I174*H174,2)</f>
        <v>0</v>
      </c>
      <c r="K174" s="263"/>
      <c r="L174" s="264"/>
      <c r="M174" s="265" t="s">
        <v>1</v>
      </c>
      <c r="N174" s="266" t="s">
        <v>45</v>
      </c>
      <c r="O174" s="92"/>
      <c r="P174" s="238">
        <f>O174*H174</f>
        <v>0</v>
      </c>
      <c r="Q174" s="238">
        <v>0.0035999999999999999</v>
      </c>
      <c r="R174" s="238">
        <f>Q174*H174</f>
        <v>0.79199999999999993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200</v>
      </c>
      <c r="AT174" s="240" t="s">
        <v>196</v>
      </c>
      <c r="AU174" s="240" t="s">
        <v>80</v>
      </c>
      <c r="AY174" s="16" t="s">
        <v>165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6" t="s">
        <v>87</v>
      </c>
      <c r="BK174" s="152">
        <f>ROUND(I174*H174,2)</f>
        <v>0</v>
      </c>
      <c r="BL174" s="16" t="s">
        <v>164</v>
      </c>
      <c r="BM174" s="240" t="s">
        <v>276</v>
      </c>
    </row>
    <row r="175" s="2" customFormat="1">
      <c r="A175" s="39"/>
      <c r="B175" s="40"/>
      <c r="C175" s="41"/>
      <c r="D175" s="241" t="s">
        <v>167</v>
      </c>
      <c r="E175" s="41"/>
      <c r="F175" s="242" t="s">
        <v>275</v>
      </c>
      <c r="G175" s="41"/>
      <c r="H175" s="41"/>
      <c r="I175" s="168"/>
      <c r="J175" s="41"/>
      <c r="K175" s="41"/>
      <c r="L175" s="42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167</v>
      </c>
      <c r="AU175" s="16" t="s">
        <v>80</v>
      </c>
    </row>
    <row r="176" s="2" customFormat="1" ht="16.5" customHeight="1">
      <c r="A176" s="39"/>
      <c r="B176" s="40"/>
      <c r="C176" s="256" t="s">
        <v>277</v>
      </c>
      <c r="D176" s="256" t="s">
        <v>196</v>
      </c>
      <c r="E176" s="257" t="s">
        <v>278</v>
      </c>
      <c r="F176" s="258" t="s">
        <v>279</v>
      </c>
      <c r="G176" s="259" t="s">
        <v>209</v>
      </c>
      <c r="H176" s="260">
        <v>150</v>
      </c>
      <c r="I176" s="261"/>
      <c r="J176" s="262">
        <f>ROUND(I176*H176,2)</f>
        <v>0</v>
      </c>
      <c r="K176" s="263"/>
      <c r="L176" s="264"/>
      <c r="M176" s="265" t="s">
        <v>1</v>
      </c>
      <c r="N176" s="266" t="s">
        <v>45</v>
      </c>
      <c r="O176" s="92"/>
      <c r="P176" s="238">
        <f>O176*H176</f>
        <v>0</v>
      </c>
      <c r="Q176" s="238">
        <v>0.0015</v>
      </c>
      <c r="R176" s="238">
        <f>Q176*H176</f>
        <v>0.22500000000000001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200</v>
      </c>
      <c r="AT176" s="240" t="s">
        <v>196</v>
      </c>
      <c r="AU176" s="240" t="s">
        <v>80</v>
      </c>
      <c r="AY176" s="16" t="s">
        <v>165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6" t="s">
        <v>87</v>
      </c>
      <c r="BK176" s="152">
        <f>ROUND(I176*H176,2)</f>
        <v>0</v>
      </c>
      <c r="BL176" s="16" t="s">
        <v>164</v>
      </c>
      <c r="BM176" s="240" t="s">
        <v>280</v>
      </c>
    </row>
    <row r="177" s="2" customFormat="1">
      <c r="A177" s="39"/>
      <c r="B177" s="40"/>
      <c r="C177" s="41"/>
      <c r="D177" s="241" t="s">
        <v>167</v>
      </c>
      <c r="E177" s="41"/>
      <c r="F177" s="242" t="s">
        <v>279</v>
      </c>
      <c r="G177" s="41"/>
      <c r="H177" s="41"/>
      <c r="I177" s="168"/>
      <c r="J177" s="41"/>
      <c r="K177" s="41"/>
      <c r="L177" s="42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167</v>
      </c>
      <c r="AU177" s="16" t="s">
        <v>80</v>
      </c>
    </row>
    <row r="178" s="2" customFormat="1" ht="21.75" customHeight="1">
      <c r="A178" s="39"/>
      <c r="B178" s="40"/>
      <c r="C178" s="256" t="s">
        <v>281</v>
      </c>
      <c r="D178" s="256" t="s">
        <v>196</v>
      </c>
      <c r="E178" s="257" t="s">
        <v>282</v>
      </c>
      <c r="F178" s="258" t="s">
        <v>283</v>
      </c>
      <c r="G178" s="259" t="s">
        <v>209</v>
      </c>
      <c r="H178" s="260">
        <v>160</v>
      </c>
      <c r="I178" s="261"/>
      <c r="J178" s="262">
        <f>ROUND(I178*H178,2)</f>
        <v>0</v>
      </c>
      <c r="K178" s="263"/>
      <c r="L178" s="264"/>
      <c r="M178" s="265" t="s">
        <v>1</v>
      </c>
      <c r="N178" s="266" t="s">
        <v>45</v>
      </c>
      <c r="O178" s="92"/>
      <c r="P178" s="238">
        <f>O178*H178</f>
        <v>0</v>
      </c>
      <c r="Q178" s="238">
        <v>0.0015</v>
      </c>
      <c r="R178" s="238">
        <f>Q178*H178</f>
        <v>0.23999999999999999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200</v>
      </c>
      <c r="AT178" s="240" t="s">
        <v>196</v>
      </c>
      <c r="AU178" s="240" t="s">
        <v>80</v>
      </c>
      <c r="AY178" s="16" t="s">
        <v>165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6" t="s">
        <v>87</v>
      </c>
      <c r="BK178" s="152">
        <f>ROUND(I178*H178,2)</f>
        <v>0</v>
      </c>
      <c r="BL178" s="16" t="s">
        <v>164</v>
      </c>
      <c r="BM178" s="240" t="s">
        <v>284</v>
      </c>
    </row>
    <row r="179" s="2" customFormat="1">
      <c r="A179" s="39"/>
      <c r="B179" s="40"/>
      <c r="C179" s="41"/>
      <c r="D179" s="241" t="s">
        <v>167</v>
      </c>
      <c r="E179" s="41"/>
      <c r="F179" s="242" t="s">
        <v>283</v>
      </c>
      <c r="G179" s="41"/>
      <c r="H179" s="41"/>
      <c r="I179" s="168"/>
      <c r="J179" s="41"/>
      <c r="K179" s="41"/>
      <c r="L179" s="42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6" t="s">
        <v>167</v>
      </c>
      <c r="AU179" s="16" t="s">
        <v>80</v>
      </c>
    </row>
    <row r="180" s="2" customFormat="1" ht="16.5" customHeight="1">
      <c r="A180" s="39"/>
      <c r="B180" s="40"/>
      <c r="C180" s="256" t="s">
        <v>285</v>
      </c>
      <c r="D180" s="256" t="s">
        <v>196</v>
      </c>
      <c r="E180" s="257" t="s">
        <v>286</v>
      </c>
      <c r="F180" s="258" t="s">
        <v>287</v>
      </c>
      <c r="G180" s="259" t="s">
        <v>209</v>
      </c>
      <c r="H180" s="260">
        <v>90</v>
      </c>
      <c r="I180" s="261"/>
      <c r="J180" s="262">
        <f>ROUND(I180*H180,2)</f>
        <v>0</v>
      </c>
      <c r="K180" s="263"/>
      <c r="L180" s="264"/>
      <c r="M180" s="265" t="s">
        <v>1</v>
      </c>
      <c r="N180" s="266" t="s">
        <v>45</v>
      </c>
      <c r="O180" s="92"/>
      <c r="P180" s="238">
        <f>O180*H180</f>
        <v>0</v>
      </c>
      <c r="Q180" s="238">
        <v>0.0015</v>
      </c>
      <c r="R180" s="238">
        <f>Q180*H180</f>
        <v>0.13500000000000001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200</v>
      </c>
      <c r="AT180" s="240" t="s">
        <v>196</v>
      </c>
      <c r="AU180" s="240" t="s">
        <v>80</v>
      </c>
      <c r="AY180" s="16" t="s">
        <v>165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6" t="s">
        <v>87</v>
      </c>
      <c r="BK180" s="152">
        <f>ROUND(I180*H180,2)</f>
        <v>0</v>
      </c>
      <c r="BL180" s="16" t="s">
        <v>164</v>
      </c>
      <c r="BM180" s="240" t="s">
        <v>288</v>
      </c>
    </row>
    <row r="181" s="2" customFormat="1">
      <c r="A181" s="39"/>
      <c r="B181" s="40"/>
      <c r="C181" s="41"/>
      <c r="D181" s="241" t="s">
        <v>167</v>
      </c>
      <c r="E181" s="41"/>
      <c r="F181" s="242" t="s">
        <v>287</v>
      </c>
      <c r="G181" s="41"/>
      <c r="H181" s="41"/>
      <c r="I181" s="168"/>
      <c r="J181" s="41"/>
      <c r="K181" s="41"/>
      <c r="L181" s="42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6" t="s">
        <v>167</v>
      </c>
      <c r="AU181" s="16" t="s">
        <v>80</v>
      </c>
    </row>
    <row r="182" s="2" customFormat="1" ht="21.75" customHeight="1">
      <c r="A182" s="39"/>
      <c r="B182" s="40"/>
      <c r="C182" s="256" t="s">
        <v>289</v>
      </c>
      <c r="D182" s="256" t="s">
        <v>196</v>
      </c>
      <c r="E182" s="257" t="s">
        <v>290</v>
      </c>
      <c r="F182" s="258" t="s">
        <v>291</v>
      </c>
      <c r="G182" s="259" t="s">
        <v>209</v>
      </c>
      <c r="H182" s="260">
        <v>70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45</v>
      </c>
      <c r="O182" s="92"/>
      <c r="P182" s="238">
        <f>O182*H182</f>
        <v>0</v>
      </c>
      <c r="Q182" s="238">
        <v>0.0015</v>
      </c>
      <c r="R182" s="238">
        <f>Q182*H182</f>
        <v>0.105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200</v>
      </c>
      <c r="AT182" s="240" t="s">
        <v>196</v>
      </c>
      <c r="AU182" s="240" t="s">
        <v>80</v>
      </c>
      <c r="AY182" s="16" t="s">
        <v>165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6" t="s">
        <v>87</v>
      </c>
      <c r="BK182" s="152">
        <f>ROUND(I182*H182,2)</f>
        <v>0</v>
      </c>
      <c r="BL182" s="16" t="s">
        <v>164</v>
      </c>
      <c r="BM182" s="240" t="s">
        <v>292</v>
      </c>
    </row>
    <row r="183" s="2" customFormat="1">
      <c r="A183" s="39"/>
      <c r="B183" s="40"/>
      <c r="C183" s="41"/>
      <c r="D183" s="241" t="s">
        <v>167</v>
      </c>
      <c r="E183" s="41"/>
      <c r="F183" s="242" t="s">
        <v>291</v>
      </c>
      <c r="G183" s="41"/>
      <c r="H183" s="41"/>
      <c r="I183" s="168"/>
      <c r="J183" s="41"/>
      <c r="K183" s="41"/>
      <c r="L183" s="42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167</v>
      </c>
      <c r="AU183" s="16" t="s">
        <v>80</v>
      </c>
    </row>
    <row r="184" s="2" customFormat="1" ht="16.5" customHeight="1">
      <c r="A184" s="39"/>
      <c r="B184" s="40"/>
      <c r="C184" s="256" t="s">
        <v>293</v>
      </c>
      <c r="D184" s="256" t="s">
        <v>196</v>
      </c>
      <c r="E184" s="257" t="s">
        <v>294</v>
      </c>
      <c r="F184" s="258" t="s">
        <v>295</v>
      </c>
      <c r="G184" s="259" t="s">
        <v>209</v>
      </c>
      <c r="H184" s="260">
        <v>1160</v>
      </c>
      <c r="I184" s="261"/>
      <c r="J184" s="262">
        <f>ROUND(I184*H184,2)</f>
        <v>0</v>
      </c>
      <c r="K184" s="263"/>
      <c r="L184" s="264"/>
      <c r="M184" s="265" t="s">
        <v>1</v>
      </c>
      <c r="N184" s="266" t="s">
        <v>45</v>
      </c>
      <c r="O184" s="92"/>
      <c r="P184" s="238">
        <f>O184*H184</f>
        <v>0</v>
      </c>
      <c r="Q184" s="238">
        <v>0.0011999999999999999</v>
      </c>
      <c r="R184" s="238">
        <f>Q184*H184</f>
        <v>1.3919999999999999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200</v>
      </c>
      <c r="AT184" s="240" t="s">
        <v>196</v>
      </c>
      <c r="AU184" s="240" t="s">
        <v>80</v>
      </c>
      <c r="AY184" s="16" t="s">
        <v>165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6" t="s">
        <v>87</v>
      </c>
      <c r="BK184" s="152">
        <f>ROUND(I184*H184,2)</f>
        <v>0</v>
      </c>
      <c r="BL184" s="16" t="s">
        <v>164</v>
      </c>
      <c r="BM184" s="240" t="s">
        <v>296</v>
      </c>
    </row>
    <row r="185" s="2" customFormat="1">
      <c r="A185" s="39"/>
      <c r="B185" s="40"/>
      <c r="C185" s="41"/>
      <c r="D185" s="241" t="s">
        <v>167</v>
      </c>
      <c r="E185" s="41"/>
      <c r="F185" s="242" t="s">
        <v>297</v>
      </c>
      <c r="G185" s="41"/>
      <c r="H185" s="41"/>
      <c r="I185" s="168"/>
      <c r="J185" s="41"/>
      <c r="K185" s="41"/>
      <c r="L185" s="42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167</v>
      </c>
      <c r="AU185" s="16" t="s">
        <v>80</v>
      </c>
    </row>
    <row r="186" s="2" customFormat="1" ht="16.5" customHeight="1">
      <c r="A186" s="39"/>
      <c r="B186" s="40"/>
      <c r="C186" s="256" t="s">
        <v>298</v>
      </c>
      <c r="D186" s="256" t="s">
        <v>196</v>
      </c>
      <c r="E186" s="257" t="s">
        <v>299</v>
      </c>
      <c r="F186" s="258" t="s">
        <v>300</v>
      </c>
      <c r="G186" s="259" t="s">
        <v>209</v>
      </c>
      <c r="H186" s="260">
        <v>640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45</v>
      </c>
      <c r="O186" s="92"/>
      <c r="P186" s="238">
        <f>O186*H186</f>
        <v>0</v>
      </c>
      <c r="Q186" s="238">
        <v>0.0011999999999999999</v>
      </c>
      <c r="R186" s="238">
        <f>Q186*H186</f>
        <v>0.7679999999999999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200</v>
      </c>
      <c r="AT186" s="240" t="s">
        <v>196</v>
      </c>
      <c r="AU186" s="240" t="s">
        <v>80</v>
      </c>
      <c r="AY186" s="16" t="s">
        <v>165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6" t="s">
        <v>87</v>
      </c>
      <c r="BK186" s="152">
        <f>ROUND(I186*H186,2)</f>
        <v>0</v>
      </c>
      <c r="BL186" s="16" t="s">
        <v>164</v>
      </c>
      <c r="BM186" s="240" t="s">
        <v>301</v>
      </c>
    </row>
    <row r="187" s="2" customFormat="1">
      <c r="A187" s="39"/>
      <c r="B187" s="40"/>
      <c r="C187" s="41"/>
      <c r="D187" s="241" t="s">
        <v>167</v>
      </c>
      <c r="E187" s="41"/>
      <c r="F187" s="242" t="s">
        <v>300</v>
      </c>
      <c r="G187" s="41"/>
      <c r="H187" s="41"/>
      <c r="I187" s="168"/>
      <c r="J187" s="41"/>
      <c r="K187" s="41"/>
      <c r="L187" s="42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167</v>
      </c>
      <c r="AU187" s="16" t="s">
        <v>80</v>
      </c>
    </row>
    <row r="188" s="2" customFormat="1" ht="16.5" customHeight="1">
      <c r="A188" s="39"/>
      <c r="B188" s="40"/>
      <c r="C188" s="256" t="s">
        <v>302</v>
      </c>
      <c r="D188" s="256" t="s">
        <v>196</v>
      </c>
      <c r="E188" s="257" t="s">
        <v>303</v>
      </c>
      <c r="F188" s="258" t="s">
        <v>304</v>
      </c>
      <c r="G188" s="259" t="s">
        <v>209</v>
      </c>
      <c r="H188" s="260">
        <v>1080</v>
      </c>
      <c r="I188" s="261"/>
      <c r="J188" s="262">
        <f>ROUND(I188*H188,2)</f>
        <v>0</v>
      </c>
      <c r="K188" s="263"/>
      <c r="L188" s="264"/>
      <c r="M188" s="265" t="s">
        <v>1</v>
      </c>
      <c r="N188" s="266" t="s">
        <v>45</v>
      </c>
      <c r="O188" s="92"/>
      <c r="P188" s="238">
        <f>O188*H188</f>
        <v>0</v>
      </c>
      <c r="Q188" s="238">
        <v>0.0011999999999999999</v>
      </c>
      <c r="R188" s="238">
        <f>Q188*H188</f>
        <v>1.2959999999999998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200</v>
      </c>
      <c r="AT188" s="240" t="s">
        <v>196</v>
      </c>
      <c r="AU188" s="240" t="s">
        <v>80</v>
      </c>
      <c r="AY188" s="16" t="s">
        <v>165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87</v>
      </c>
      <c r="BK188" s="152">
        <f>ROUND(I188*H188,2)</f>
        <v>0</v>
      </c>
      <c r="BL188" s="16" t="s">
        <v>164</v>
      </c>
      <c r="BM188" s="240" t="s">
        <v>305</v>
      </c>
    </row>
    <row r="189" s="2" customFormat="1">
      <c r="A189" s="39"/>
      <c r="B189" s="40"/>
      <c r="C189" s="41"/>
      <c r="D189" s="241" t="s">
        <v>167</v>
      </c>
      <c r="E189" s="41"/>
      <c r="F189" s="242" t="s">
        <v>304</v>
      </c>
      <c r="G189" s="41"/>
      <c r="H189" s="41"/>
      <c r="I189" s="168"/>
      <c r="J189" s="41"/>
      <c r="K189" s="41"/>
      <c r="L189" s="42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167</v>
      </c>
      <c r="AU189" s="16" t="s">
        <v>80</v>
      </c>
    </row>
    <row r="190" s="2" customFormat="1" ht="16.5" customHeight="1">
      <c r="A190" s="39"/>
      <c r="B190" s="40"/>
      <c r="C190" s="256" t="s">
        <v>306</v>
      </c>
      <c r="D190" s="256" t="s">
        <v>196</v>
      </c>
      <c r="E190" s="257" t="s">
        <v>307</v>
      </c>
      <c r="F190" s="258" t="s">
        <v>308</v>
      </c>
      <c r="G190" s="259" t="s">
        <v>209</v>
      </c>
      <c r="H190" s="260">
        <v>820</v>
      </c>
      <c r="I190" s="261"/>
      <c r="J190" s="262">
        <f>ROUND(I190*H190,2)</f>
        <v>0</v>
      </c>
      <c r="K190" s="263"/>
      <c r="L190" s="264"/>
      <c r="M190" s="265" t="s">
        <v>1</v>
      </c>
      <c r="N190" s="266" t="s">
        <v>45</v>
      </c>
      <c r="O190" s="92"/>
      <c r="P190" s="238">
        <f>O190*H190</f>
        <v>0</v>
      </c>
      <c r="Q190" s="238">
        <v>0.0011999999999999999</v>
      </c>
      <c r="R190" s="238">
        <f>Q190*H190</f>
        <v>0.98399999999999987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200</v>
      </c>
      <c r="AT190" s="240" t="s">
        <v>196</v>
      </c>
      <c r="AU190" s="240" t="s">
        <v>80</v>
      </c>
      <c r="AY190" s="16" t="s">
        <v>165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6" t="s">
        <v>87</v>
      </c>
      <c r="BK190" s="152">
        <f>ROUND(I190*H190,2)</f>
        <v>0</v>
      </c>
      <c r="BL190" s="16" t="s">
        <v>164</v>
      </c>
      <c r="BM190" s="240" t="s">
        <v>309</v>
      </c>
    </row>
    <row r="191" s="2" customFormat="1">
      <c r="A191" s="39"/>
      <c r="B191" s="40"/>
      <c r="C191" s="41"/>
      <c r="D191" s="241" t="s">
        <v>167</v>
      </c>
      <c r="E191" s="41"/>
      <c r="F191" s="242" t="s">
        <v>308</v>
      </c>
      <c r="G191" s="41"/>
      <c r="H191" s="41"/>
      <c r="I191" s="168"/>
      <c r="J191" s="41"/>
      <c r="K191" s="41"/>
      <c r="L191" s="42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6" t="s">
        <v>167</v>
      </c>
      <c r="AU191" s="16" t="s">
        <v>80</v>
      </c>
    </row>
    <row r="192" s="10" customFormat="1">
      <c r="A192" s="10"/>
      <c r="B192" s="245"/>
      <c r="C192" s="246"/>
      <c r="D192" s="241" t="s">
        <v>173</v>
      </c>
      <c r="E192" s="247" t="s">
        <v>1</v>
      </c>
      <c r="F192" s="248" t="s">
        <v>310</v>
      </c>
      <c r="G192" s="246"/>
      <c r="H192" s="249">
        <v>820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55" t="s">
        <v>173</v>
      </c>
      <c r="AU192" s="255" t="s">
        <v>80</v>
      </c>
      <c r="AV192" s="10" t="s">
        <v>90</v>
      </c>
      <c r="AW192" s="10" t="s">
        <v>34</v>
      </c>
      <c r="AX192" s="10" t="s">
        <v>87</v>
      </c>
      <c r="AY192" s="255" t="s">
        <v>165</v>
      </c>
    </row>
    <row r="193" s="2" customFormat="1" ht="16.5" customHeight="1">
      <c r="A193" s="39"/>
      <c r="B193" s="40"/>
      <c r="C193" s="256" t="s">
        <v>311</v>
      </c>
      <c r="D193" s="256" t="s">
        <v>196</v>
      </c>
      <c r="E193" s="257" t="s">
        <v>312</v>
      </c>
      <c r="F193" s="258" t="s">
        <v>313</v>
      </c>
      <c r="G193" s="259" t="s">
        <v>209</v>
      </c>
      <c r="H193" s="260">
        <v>840</v>
      </c>
      <c r="I193" s="261"/>
      <c r="J193" s="262">
        <f>ROUND(I193*H193,2)</f>
        <v>0</v>
      </c>
      <c r="K193" s="263"/>
      <c r="L193" s="264"/>
      <c r="M193" s="265" t="s">
        <v>1</v>
      </c>
      <c r="N193" s="266" t="s">
        <v>45</v>
      </c>
      <c r="O193" s="92"/>
      <c r="P193" s="238">
        <f>O193*H193</f>
        <v>0</v>
      </c>
      <c r="Q193" s="238">
        <v>0.0011999999999999999</v>
      </c>
      <c r="R193" s="238">
        <f>Q193*H193</f>
        <v>1.008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200</v>
      </c>
      <c r="AT193" s="240" t="s">
        <v>196</v>
      </c>
      <c r="AU193" s="240" t="s">
        <v>80</v>
      </c>
      <c r="AY193" s="16" t="s">
        <v>165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6" t="s">
        <v>87</v>
      </c>
      <c r="BK193" s="152">
        <f>ROUND(I193*H193,2)</f>
        <v>0</v>
      </c>
      <c r="BL193" s="16" t="s">
        <v>164</v>
      </c>
      <c r="BM193" s="240" t="s">
        <v>314</v>
      </c>
    </row>
    <row r="194" s="2" customFormat="1">
      <c r="A194" s="39"/>
      <c r="B194" s="40"/>
      <c r="C194" s="41"/>
      <c r="D194" s="241" t="s">
        <v>167</v>
      </c>
      <c r="E194" s="41"/>
      <c r="F194" s="242" t="s">
        <v>313</v>
      </c>
      <c r="G194" s="41"/>
      <c r="H194" s="41"/>
      <c r="I194" s="168"/>
      <c r="J194" s="41"/>
      <c r="K194" s="41"/>
      <c r="L194" s="42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6" t="s">
        <v>167</v>
      </c>
      <c r="AU194" s="16" t="s">
        <v>80</v>
      </c>
    </row>
    <row r="195" s="2" customFormat="1" ht="16.5" customHeight="1">
      <c r="A195" s="39"/>
      <c r="B195" s="40"/>
      <c r="C195" s="256" t="s">
        <v>315</v>
      </c>
      <c r="D195" s="256" t="s">
        <v>196</v>
      </c>
      <c r="E195" s="257" t="s">
        <v>316</v>
      </c>
      <c r="F195" s="258" t="s">
        <v>317</v>
      </c>
      <c r="G195" s="259" t="s">
        <v>209</v>
      </c>
      <c r="H195" s="260">
        <v>1240</v>
      </c>
      <c r="I195" s="261"/>
      <c r="J195" s="262">
        <f>ROUND(I195*H195,2)</f>
        <v>0</v>
      </c>
      <c r="K195" s="263"/>
      <c r="L195" s="264"/>
      <c r="M195" s="265" t="s">
        <v>1</v>
      </c>
      <c r="N195" s="266" t="s">
        <v>45</v>
      </c>
      <c r="O195" s="92"/>
      <c r="P195" s="238">
        <f>O195*H195</f>
        <v>0</v>
      </c>
      <c r="Q195" s="238">
        <v>0.0011999999999999999</v>
      </c>
      <c r="R195" s="238">
        <f>Q195*H195</f>
        <v>1.4879999999999998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200</v>
      </c>
      <c r="AT195" s="240" t="s">
        <v>196</v>
      </c>
      <c r="AU195" s="240" t="s">
        <v>80</v>
      </c>
      <c r="AY195" s="16" t="s">
        <v>165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6" t="s">
        <v>87</v>
      </c>
      <c r="BK195" s="152">
        <f>ROUND(I195*H195,2)</f>
        <v>0</v>
      </c>
      <c r="BL195" s="16" t="s">
        <v>164</v>
      </c>
      <c r="BM195" s="240" t="s">
        <v>318</v>
      </c>
    </row>
    <row r="196" s="2" customFormat="1">
      <c r="A196" s="39"/>
      <c r="B196" s="40"/>
      <c r="C196" s="41"/>
      <c r="D196" s="241" t="s">
        <v>167</v>
      </c>
      <c r="E196" s="41"/>
      <c r="F196" s="242" t="s">
        <v>317</v>
      </c>
      <c r="G196" s="41"/>
      <c r="H196" s="41"/>
      <c r="I196" s="168"/>
      <c r="J196" s="41"/>
      <c r="K196" s="41"/>
      <c r="L196" s="42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6" t="s">
        <v>167</v>
      </c>
      <c r="AU196" s="16" t="s">
        <v>80</v>
      </c>
    </row>
    <row r="197" s="2" customFormat="1" ht="16.5" customHeight="1">
      <c r="A197" s="39"/>
      <c r="B197" s="40"/>
      <c r="C197" s="256" t="s">
        <v>319</v>
      </c>
      <c r="D197" s="256" t="s">
        <v>196</v>
      </c>
      <c r="E197" s="257" t="s">
        <v>320</v>
      </c>
      <c r="F197" s="258" t="s">
        <v>321</v>
      </c>
      <c r="G197" s="259" t="s">
        <v>209</v>
      </c>
      <c r="H197" s="260">
        <v>350</v>
      </c>
      <c r="I197" s="261"/>
      <c r="J197" s="262">
        <f>ROUND(I197*H197,2)</f>
        <v>0</v>
      </c>
      <c r="K197" s="263"/>
      <c r="L197" s="264"/>
      <c r="M197" s="265" t="s">
        <v>1</v>
      </c>
      <c r="N197" s="266" t="s">
        <v>45</v>
      </c>
      <c r="O197" s="92"/>
      <c r="P197" s="238">
        <f>O197*H197</f>
        <v>0</v>
      </c>
      <c r="Q197" s="238">
        <v>0.0011999999999999999</v>
      </c>
      <c r="R197" s="238">
        <f>Q197*H197</f>
        <v>0.41999999999999998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200</v>
      </c>
      <c r="AT197" s="240" t="s">
        <v>196</v>
      </c>
      <c r="AU197" s="240" t="s">
        <v>80</v>
      </c>
      <c r="AY197" s="16" t="s">
        <v>165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6" t="s">
        <v>87</v>
      </c>
      <c r="BK197" s="152">
        <f>ROUND(I197*H197,2)</f>
        <v>0</v>
      </c>
      <c r="BL197" s="16" t="s">
        <v>164</v>
      </c>
      <c r="BM197" s="240" t="s">
        <v>322</v>
      </c>
    </row>
    <row r="198" s="2" customFormat="1">
      <c r="A198" s="39"/>
      <c r="B198" s="40"/>
      <c r="C198" s="41"/>
      <c r="D198" s="241" t="s">
        <v>167</v>
      </c>
      <c r="E198" s="41"/>
      <c r="F198" s="242" t="s">
        <v>321</v>
      </c>
      <c r="G198" s="41"/>
      <c r="H198" s="41"/>
      <c r="I198" s="168"/>
      <c r="J198" s="41"/>
      <c r="K198" s="41"/>
      <c r="L198" s="42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6" t="s">
        <v>167</v>
      </c>
      <c r="AU198" s="16" t="s">
        <v>80</v>
      </c>
    </row>
    <row r="199" s="2" customFormat="1" ht="16.5" customHeight="1">
      <c r="A199" s="39"/>
      <c r="B199" s="40"/>
      <c r="C199" s="256" t="s">
        <v>323</v>
      </c>
      <c r="D199" s="256" t="s">
        <v>196</v>
      </c>
      <c r="E199" s="257" t="s">
        <v>324</v>
      </c>
      <c r="F199" s="258" t="s">
        <v>325</v>
      </c>
      <c r="G199" s="259" t="s">
        <v>209</v>
      </c>
      <c r="H199" s="260">
        <v>370</v>
      </c>
      <c r="I199" s="261"/>
      <c r="J199" s="262">
        <f>ROUND(I199*H199,2)</f>
        <v>0</v>
      </c>
      <c r="K199" s="263"/>
      <c r="L199" s="264"/>
      <c r="M199" s="265" t="s">
        <v>1</v>
      </c>
      <c r="N199" s="266" t="s">
        <v>45</v>
      </c>
      <c r="O199" s="92"/>
      <c r="P199" s="238">
        <f>O199*H199</f>
        <v>0</v>
      </c>
      <c r="Q199" s="238">
        <v>0.0011999999999999999</v>
      </c>
      <c r="R199" s="238">
        <f>Q199*H199</f>
        <v>0.44399999999999995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200</v>
      </c>
      <c r="AT199" s="240" t="s">
        <v>196</v>
      </c>
      <c r="AU199" s="240" t="s">
        <v>80</v>
      </c>
      <c r="AY199" s="16" t="s">
        <v>165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6" t="s">
        <v>87</v>
      </c>
      <c r="BK199" s="152">
        <f>ROUND(I199*H199,2)</f>
        <v>0</v>
      </c>
      <c r="BL199" s="16" t="s">
        <v>164</v>
      </c>
      <c r="BM199" s="240" t="s">
        <v>326</v>
      </c>
    </row>
    <row r="200" s="2" customFormat="1">
      <c r="A200" s="39"/>
      <c r="B200" s="40"/>
      <c r="C200" s="41"/>
      <c r="D200" s="241" t="s">
        <v>167</v>
      </c>
      <c r="E200" s="41"/>
      <c r="F200" s="242" t="s">
        <v>325</v>
      </c>
      <c r="G200" s="41"/>
      <c r="H200" s="41"/>
      <c r="I200" s="168"/>
      <c r="J200" s="41"/>
      <c r="K200" s="41"/>
      <c r="L200" s="42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6" t="s">
        <v>167</v>
      </c>
      <c r="AU200" s="16" t="s">
        <v>80</v>
      </c>
    </row>
    <row r="201" s="2" customFormat="1" ht="21.75" customHeight="1">
      <c r="A201" s="39"/>
      <c r="B201" s="40"/>
      <c r="C201" s="228" t="s">
        <v>327</v>
      </c>
      <c r="D201" s="228" t="s">
        <v>160</v>
      </c>
      <c r="E201" s="229" t="s">
        <v>328</v>
      </c>
      <c r="F201" s="230" t="s">
        <v>329</v>
      </c>
      <c r="G201" s="231" t="s">
        <v>209</v>
      </c>
      <c r="H201" s="232">
        <v>920</v>
      </c>
      <c r="I201" s="233"/>
      <c r="J201" s="234">
        <f>ROUND(I201*H201,2)</f>
        <v>0</v>
      </c>
      <c r="K201" s="235"/>
      <c r="L201" s="42"/>
      <c r="M201" s="236" t="s">
        <v>1</v>
      </c>
      <c r="N201" s="237" t="s">
        <v>45</v>
      </c>
      <c r="O201" s="92"/>
      <c r="P201" s="238">
        <f>O201*H201</f>
        <v>0</v>
      </c>
      <c r="Q201" s="238">
        <v>5.0000000000000002E-05</v>
      </c>
      <c r="R201" s="238">
        <f>Q201*H201</f>
        <v>0.045999999999999999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164</v>
      </c>
      <c r="AT201" s="240" t="s">
        <v>160</v>
      </c>
      <c r="AU201" s="240" t="s">
        <v>80</v>
      </c>
      <c r="AY201" s="16" t="s">
        <v>165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6" t="s">
        <v>87</v>
      </c>
      <c r="BK201" s="152">
        <f>ROUND(I201*H201,2)</f>
        <v>0</v>
      </c>
      <c r="BL201" s="16" t="s">
        <v>164</v>
      </c>
      <c r="BM201" s="240" t="s">
        <v>330</v>
      </c>
    </row>
    <row r="202" s="2" customFormat="1">
      <c r="A202" s="39"/>
      <c r="B202" s="40"/>
      <c r="C202" s="41"/>
      <c r="D202" s="241" t="s">
        <v>167</v>
      </c>
      <c r="E202" s="41"/>
      <c r="F202" s="242" t="s">
        <v>331</v>
      </c>
      <c r="G202" s="41"/>
      <c r="H202" s="41"/>
      <c r="I202" s="168"/>
      <c r="J202" s="41"/>
      <c r="K202" s="41"/>
      <c r="L202" s="42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6" t="s">
        <v>167</v>
      </c>
      <c r="AU202" s="16" t="s">
        <v>80</v>
      </c>
    </row>
    <row r="203" s="2" customFormat="1" ht="16.5" customHeight="1">
      <c r="A203" s="39"/>
      <c r="B203" s="40"/>
      <c r="C203" s="228" t="s">
        <v>332</v>
      </c>
      <c r="D203" s="228" t="s">
        <v>160</v>
      </c>
      <c r="E203" s="229" t="s">
        <v>333</v>
      </c>
      <c r="F203" s="230" t="s">
        <v>334</v>
      </c>
      <c r="G203" s="231" t="s">
        <v>209</v>
      </c>
      <c r="H203" s="232">
        <v>1840</v>
      </c>
      <c r="I203" s="233"/>
      <c r="J203" s="234">
        <f>ROUND(I203*H203,2)</f>
        <v>0</v>
      </c>
      <c r="K203" s="235"/>
      <c r="L203" s="42"/>
      <c r="M203" s="236" t="s">
        <v>1</v>
      </c>
      <c r="N203" s="237" t="s">
        <v>45</v>
      </c>
      <c r="O203" s="92"/>
      <c r="P203" s="238">
        <f>O203*H203</f>
        <v>0</v>
      </c>
      <c r="Q203" s="238">
        <v>0.0025999999999999999</v>
      </c>
      <c r="R203" s="238">
        <f>Q203*H203</f>
        <v>4.7839999999999998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164</v>
      </c>
      <c r="AT203" s="240" t="s">
        <v>160</v>
      </c>
      <c r="AU203" s="240" t="s">
        <v>80</v>
      </c>
      <c r="AY203" s="16" t="s">
        <v>165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6" t="s">
        <v>87</v>
      </c>
      <c r="BK203" s="152">
        <f>ROUND(I203*H203,2)</f>
        <v>0</v>
      </c>
      <c r="BL203" s="16" t="s">
        <v>164</v>
      </c>
      <c r="BM203" s="240" t="s">
        <v>335</v>
      </c>
    </row>
    <row r="204" s="2" customFormat="1">
      <c r="A204" s="39"/>
      <c r="B204" s="40"/>
      <c r="C204" s="41"/>
      <c r="D204" s="241" t="s">
        <v>167</v>
      </c>
      <c r="E204" s="41"/>
      <c r="F204" s="242" t="s">
        <v>336</v>
      </c>
      <c r="G204" s="41"/>
      <c r="H204" s="41"/>
      <c r="I204" s="168"/>
      <c r="J204" s="41"/>
      <c r="K204" s="41"/>
      <c r="L204" s="42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167</v>
      </c>
      <c r="AU204" s="16" t="s">
        <v>80</v>
      </c>
    </row>
    <row r="205" s="10" customFormat="1">
      <c r="A205" s="10"/>
      <c r="B205" s="245"/>
      <c r="C205" s="246"/>
      <c r="D205" s="241" t="s">
        <v>173</v>
      </c>
      <c r="E205" s="247" t="s">
        <v>1</v>
      </c>
      <c r="F205" s="248" t="s">
        <v>337</v>
      </c>
      <c r="G205" s="246"/>
      <c r="H205" s="249">
        <v>1840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55" t="s">
        <v>173</v>
      </c>
      <c r="AU205" s="255" t="s">
        <v>80</v>
      </c>
      <c r="AV205" s="10" t="s">
        <v>90</v>
      </c>
      <c r="AW205" s="10" t="s">
        <v>34</v>
      </c>
      <c r="AX205" s="10" t="s">
        <v>87</v>
      </c>
      <c r="AY205" s="255" t="s">
        <v>165</v>
      </c>
    </row>
    <row r="206" s="2" customFormat="1" ht="21.75" customHeight="1">
      <c r="A206" s="39"/>
      <c r="B206" s="40"/>
      <c r="C206" s="228" t="s">
        <v>338</v>
      </c>
      <c r="D206" s="228" t="s">
        <v>160</v>
      </c>
      <c r="E206" s="229" t="s">
        <v>339</v>
      </c>
      <c r="F206" s="230" t="s">
        <v>340</v>
      </c>
      <c r="G206" s="231" t="s">
        <v>209</v>
      </c>
      <c r="H206" s="232">
        <v>920</v>
      </c>
      <c r="I206" s="233"/>
      <c r="J206" s="234">
        <f>ROUND(I206*H206,2)</f>
        <v>0</v>
      </c>
      <c r="K206" s="235"/>
      <c r="L206" s="42"/>
      <c r="M206" s="236" t="s">
        <v>1</v>
      </c>
      <c r="N206" s="237" t="s">
        <v>45</v>
      </c>
      <c r="O206" s="92"/>
      <c r="P206" s="238">
        <f>O206*H206</f>
        <v>0</v>
      </c>
      <c r="Q206" s="238">
        <v>0.0020799999999999998</v>
      </c>
      <c r="R206" s="238">
        <f>Q206*H206</f>
        <v>1.9135999999999998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164</v>
      </c>
      <c r="AT206" s="240" t="s">
        <v>160</v>
      </c>
      <c r="AU206" s="240" t="s">
        <v>80</v>
      </c>
      <c r="AY206" s="16" t="s">
        <v>165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6" t="s">
        <v>87</v>
      </c>
      <c r="BK206" s="152">
        <f>ROUND(I206*H206,2)</f>
        <v>0</v>
      </c>
      <c r="BL206" s="16" t="s">
        <v>164</v>
      </c>
      <c r="BM206" s="240" t="s">
        <v>341</v>
      </c>
    </row>
    <row r="207" s="2" customFormat="1">
      <c r="A207" s="39"/>
      <c r="B207" s="40"/>
      <c r="C207" s="41"/>
      <c r="D207" s="241" t="s">
        <v>167</v>
      </c>
      <c r="E207" s="41"/>
      <c r="F207" s="242" t="s">
        <v>342</v>
      </c>
      <c r="G207" s="41"/>
      <c r="H207" s="41"/>
      <c r="I207" s="168"/>
      <c r="J207" s="41"/>
      <c r="K207" s="41"/>
      <c r="L207" s="42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167</v>
      </c>
      <c r="AU207" s="16" t="s">
        <v>80</v>
      </c>
    </row>
    <row r="208" s="2" customFormat="1" ht="33" customHeight="1">
      <c r="A208" s="39"/>
      <c r="B208" s="40"/>
      <c r="C208" s="228" t="s">
        <v>343</v>
      </c>
      <c r="D208" s="228" t="s">
        <v>160</v>
      </c>
      <c r="E208" s="229" t="s">
        <v>344</v>
      </c>
      <c r="F208" s="230" t="s">
        <v>345</v>
      </c>
      <c r="G208" s="231" t="s">
        <v>346</v>
      </c>
      <c r="H208" s="232">
        <v>4.7000000000000002</v>
      </c>
      <c r="I208" s="233"/>
      <c r="J208" s="234">
        <f>ROUND(I208*H208,2)</f>
        <v>0</v>
      </c>
      <c r="K208" s="235"/>
      <c r="L208" s="42"/>
      <c r="M208" s="236" t="s">
        <v>1</v>
      </c>
      <c r="N208" s="237" t="s">
        <v>45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164</v>
      </c>
      <c r="AT208" s="240" t="s">
        <v>160</v>
      </c>
      <c r="AU208" s="240" t="s">
        <v>80</v>
      </c>
      <c r="AY208" s="16" t="s">
        <v>165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6" t="s">
        <v>87</v>
      </c>
      <c r="BK208" s="152">
        <f>ROUND(I208*H208,2)</f>
        <v>0</v>
      </c>
      <c r="BL208" s="16" t="s">
        <v>164</v>
      </c>
      <c r="BM208" s="240" t="s">
        <v>347</v>
      </c>
    </row>
    <row r="209" s="2" customFormat="1">
      <c r="A209" s="39"/>
      <c r="B209" s="40"/>
      <c r="C209" s="41"/>
      <c r="D209" s="241" t="s">
        <v>167</v>
      </c>
      <c r="E209" s="41"/>
      <c r="F209" s="242" t="s">
        <v>348</v>
      </c>
      <c r="G209" s="41"/>
      <c r="H209" s="41"/>
      <c r="I209" s="168"/>
      <c r="J209" s="41"/>
      <c r="K209" s="41"/>
      <c r="L209" s="42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6" t="s">
        <v>167</v>
      </c>
      <c r="AU209" s="16" t="s">
        <v>80</v>
      </c>
    </row>
    <row r="210" s="10" customFormat="1">
      <c r="A210" s="10"/>
      <c r="B210" s="245"/>
      <c r="C210" s="246"/>
      <c r="D210" s="241" t="s">
        <v>173</v>
      </c>
      <c r="E210" s="247" t="s">
        <v>1</v>
      </c>
      <c r="F210" s="248" t="s">
        <v>349</v>
      </c>
      <c r="G210" s="246"/>
      <c r="H210" s="249">
        <v>4.7000000000000002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55" t="s">
        <v>173</v>
      </c>
      <c r="AU210" s="255" t="s">
        <v>80</v>
      </c>
      <c r="AV210" s="10" t="s">
        <v>90</v>
      </c>
      <c r="AW210" s="10" t="s">
        <v>34</v>
      </c>
      <c r="AX210" s="10" t="s">
        <v>87</v>
      </c>
      <c r="AY210" s="255" t="s">
        <v>165</v>
      </c>
    </row>
    <row r="211" s="2" customFormat="1" ht="33" customHeight="1">
      <c r="A211" s="39"/>
      <c r="B211" s="40"/>
      <c r="C211" s="228" t="s">
        <v>350</v>
      </c>
      <c r="D211" s="228" t="s">
        <v>160</v>
      </c>
      <c r="E211" s="229" t="s">
        <v>351</v>
      </c>
      <c r="F211" s="230" t="s">
        <v>352</v>
      </c>
      <c r="G211" s="231" t="s">
        <v>346</v>
      </c>
      <c r="H211" s="232">
        <v>65</v>
      </c>
      <c r="I211" s="233"/>
      <c r="J211" s="234">
        <f>ROUND(I211*H211,2)</f>
        <v>0</v>
      </c>
      <c r="K211" s="235"/>
      <c r="L211" s="42"/>
      <c r="M211" s="236" t="s">
        <v>1</v>
      </c>
      <c r="N211" s="237" t="s">
        <v>45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164</v>
      </c>
      <c r="AT211" s="240" t="s">
        <v>160</v>
      </c>
      <c r="AU211" s="240" t="s">
        <v>80</v>
      </c>
      <c r="AY211" s="16" t="s">
        <v>165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6" t="s">
        <v>87</v>
      </c>
      <c r="BK211" s="152">
        <f>ROUND(I211*H211,2)</f>
        <v>0</v>
      </c>
      <c r="BL211" s="16" t="s">
        <v>164</v>
      </c>
      <c r="BM211" s="240" t="s">
        <v>353</v>
      </c>
    </row>
    <row r="212" s="2" customFormat="1">
      <c r="A212" s="39"/>
      <c r="B212" s="40"/>
      <c r="C212" s="41"/>
      <c r="D212" s="241" t="s">
        <v>167</v>
      </c>
      <c r="E212" s="41"/>
      <c r="F212" s="242" t="s">
        <v>354</v>
      </c>
      <c r="G212" s="41"/>
      <c r="H212" s="41"/>
      <c r="I212" s="168"/>
      <c r="J212" s="41"/>
      <c r="K212" s="41"/>
      <c r="L212" s="42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6" t="s">
        <v>167</v>
      </c>
      <c r="AU212" s="16" t="s">
        <v>80</v>
      </c>
    </row>
    <row r="213" s="10" customFormat="1">
      <c r="A213" s="10"/>
      <c r="B213" s="245"/>
      <c r="C213" s="246"/>
      <c r="D213" s="241" t="s">
        <v>173</v>
      </c>
      <c r="E213" s="247" t="s">
        <v>1</v>
      </c>
      <c r="F213" s="248" t="s">
        <v>355</v>
      </c>
      <c r="G213" s="246"/>
      <c r="H213" s="249">
        <v>65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55" t="s">
        <v>173</v>
      </c>
      <c r="AU213" s="255" t="s">
        <v>80</v>
      </c>
      <c r="AV213" s="10" t="s">
        <v>90</v>
      </c>
      <c r="AW213" s="10" t="s">
        <v>34</v>
      </c>
      <c r="AX213" s="10" t="s">
        <v>87</v>
      </c>
      <c r="AY213" s="255" t="s">
        <v>165</v>
      </c>
    </row>
    <row r="214" s="2" customFormat="1" ht="21.75" customHeight="1">
      <c r="A214" s="39"/>
      <c r="B214" s="40"/>
      <c r="C214" s="228" t="s">
        <v>356</v>
      </c>
      <c r="D214" s="228" t="s">
        <v>160</v>
      </c>
      <c r="E214" s="229" t="s">
        <v>357</v>
      </c>
      <c r="F214" s="230" t="s">
        <v>358</v>
      </c>
      <c r="G214" s="231" t="s">
        <v>163</v>
      </c>
      <c r="H214" s="232">
        <v>4933</v>
      </c>
      <c r="I214" s="233"/>
      <c r="J214" s="234">
        <f>ROUND(I214*H214,2)</f>
        <v>0</v>
      </c>
      <c r="K214" s="235"/>
      <c r="L214" s="42"/>
      <c r="M214" s="236" t="s">
        <v>1</v>
      </c>
      <c r="N214" s="237" t="s">
        <v>45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164</v>
      </c>
      <c r="AT214" s="240" t="s">
        <v>160</v>
      </c>
      <c r="AU214" s="240" t="s">
        <v>80</v>
      </c>
      <c r="AY214" s="16" t="s">
        <v>165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6" t="s">
        <v>87</v>
      </c>
      <c r="BK214" s="152">
        <f>ROUND(I214*H214,2)</f>
        <v>0</v>
      </c>
      <c r="BL214" s="16" t="s">
        <v>164</v>
      </c>
      <c r="BM214" s="240" t="s">
        <v>359</v>
      </c>
    </row>
    <row r="215" s="2" customFormat="1">
      <c r="A215" s="39"/>
      <c r="B215" s="40"/>
      <c r="C215" s="41"/>
      <c r="D215" s="241" t="s">
        <v>167</v>
      </c>
      <c r="E215" s="41"/>
      <c r="F215" s="242" t="s">
        <v>360</v>
      </c>
      <c r="G215" s="41"/>
      <c r="H215" s="41"/>
      <c r="I215" s="168"/>
      <c r="J215" s="41"/>
      <c r="K215" s="41"/>
      <c r="L215" s="42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6" t="s">
        <v>167</v>
      </c>
      <c r="AU215" s="16" t="s">
        <v>80</v>
      </c>
    </row>
    <row r="216" s="2" customFormat="1" ht="16.5" customHeight="1">
      <c r="A216" s="39"/>
      <c r="B216" s="40"/>
      <c r="C216" s="256" t="s">
        <v>361</v>
      </c>
      <c r="D216" s="256" t="s">
        <v>196</v>
      </c>
      <c r="E216" s="257" t="s">
        <v>362</v>
      </c>
      <c r="F216" s="258" t="s">
        <v>363</v>
      </c>
      <c r="G216" s="259" t="s">
        <v>364</v>
      </c>
      <c r="H216" s="260">
        <v>508.09899999999999</v>
      </c>
      <c r="I216" s="261"/>
      <c r="J216" s="262">
        <f>ROUND(I216*H216,2)</f>
        <v>0</v>
      </c>
      <c r="K216" s="263"/>
      <c r="L216" s="264"/>
      <c r="M216" s="265" t="s">
        <v>1</v>
      </c>
      <c r="N216" s="266" t="s">
        <v>45</v>
      </c>
      <c r="O216" s="92"/>
      <c r="P216" s="238">
        <f>O216*H216</f>
        <v>0</v>
      </c>
      <c r="Q216" s="238">
        <v>0.20000000000000001</v>
      </c>
      <c r="R216" s="238">
        <f>Q216*H216</f>
        <v>101.6198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200</v>
      </c>
      <c r="AT216" s="240" t="s">
        <v>196</v>
      </c>
      <c r="AU216" s="240" t="s">
        <v>80</v>
      </c>
      <c r="AY216" s="16" t="s">
        <v>165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6" t="s">
        <v>87</v>
      </c>
      <c r="BK216" s="152">
        <f>ROUND(I216*H216,2)</f>
        <v>0</v>
      </c>
      <c r="BL216" s="16" t="s">
        <v>164</v>
      </c>
      <c r="BM216" s="240" t="s">
        <v>365</v>
      </c>
    </row>
    <row r="217" s="2" customFormat="1">
      <c r="A217" s="39"/>
      <c r="B217" s="40"/>
      <c r="C217" s="41"/>
      <c r="D217" s="241" t="s">
        <v>167</v>
      </c>
      <c r="E217" s="41"/>
      <c r="F217" s="242" t="s">
        <v>366</v>
      </c>
      <c r="G217" s="41"/>
      <c r="H217" s="41"/>
      <c r="I217" s="168"/>
      <c r="J217" s="41"/>
      <c r="K217" s="41"/>
      <c r="L217" s="42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6" t="s">
        <v>167</v>
      </c>
      <c r="AU217" s="16" t="s">
        <v>80</v>
      </c>
    </row>
    <row r="218" s="10" customFormat="1">
      <c r="A218" s="10"/>
      <c r="B218" s="245"/>
      <c r="C218" s="246"/>
      <c r="D218" s="241" t="s">
        <v>173</v>
      </c>
      <c r="E218" s="247" t="s">
        <v>1</v>
      </c>
      <c r="F218" s="248" t="s">
        <v>367</v>
      </c>
      <c r="G218" s="246"/>
      <c r="H218" s="249">
        <v>493.30000000000001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55" t="s">
        <v>173</v>
      </c>
      <c r="AU218" s="255" t="s">
        <v>80</v>
      </c>
      <c r="AV218" s="10" t="s">
        <v>90</v>
      </c>
      <c r="AW218" s="10" t="s">
        <v>34</v>
      </c>
      <c r="AX218" s="10" t="s">
        <v>87</v>
      </c>
      <c r="AY218" s="255" t="s">
        <v>165</v>
      </c>
    </row>
    <row r="219" s="10" customFormat="1">
      <c r="A219" s="10"/>
      <c r="B219" s="245"/>
      <c r="C219" s="246"/>
      <c r="D219" s="241" t="s">
        <v>173</v>
      </c>
      <c r="E219" s="246"/>
      <c r="F219" s="248" t="s">
        <v>368</v>
      </c>
      <c r="G219" s="246"/>
      <c r="H219" s="249">
        <v>508.09899999999999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55" t="s">
        <v>173</v>
      </c>
      <c r="AU219" s="255" t="s">
        <v>80</v>
      </c>
      <c r="AV219" s="10" t="s">
        <v>90</v>
      </c>
      <c r="AW219" s="10" t="s">
        <v>4</v>
      </c>
      <c r="AX219" s="10" t="s">
        <v>87</v>
      </c>
      <c r="AY219" s="255" t="s">
        <v>165</v>
      </c>
    </row>
    <row r="220" s="2" customFormat="1" ht="16.5" customHeight="1">
      <c r="A220" s="39"/>
      <c r="B220" s="40"/>
      <c r="C220" s="228" t="s">
        <v>369</v>
      </c>
      <c r="D220" s="228" t="s">
        <v>160</v>
      </c>
      <c r="E220" s="229" t="s">
        <v>370</v>
      </c>
      <c r="F220" s="230" t="s">
        <v>371</v>
      </c>
      <c r="G220" s="231" t="s">
        <v>364</v>
      </c>
      <c r="H220" s="232">
        <v>107.59999999999999</v>
      </c>
      <c r="I220" s="233"/>
      <c r="J220" s="234">
        <f>ROUND(I220*H220,2)</f>
        <v>0</v>
      </c>
      <c r="K220" s="235"/>
      <c r="L220" s="42"/>
      <c r="M220" s="236" t="s">
        <v>1</v>
      </c>
      <c r="N220" s="237" t="s">
        <v>45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164</v>
      </c>
      <c r="AT220" s="240" t="s">
        <v>160</v>
      </c>
      <c r="AU220" s="240" t="s">
        <v>80</v>
      </c>
      <c r="AY220" s="16" t="s">
        <v>165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6" t="s">
        <v>87</v>
      </c>
      <c r="BK220" s="152">
        <f>ROUND(I220*H220,2)</f>
        <v>0</v>
      </c>
      <c r="BL220" s="16" t="s">
        <v>164</v>
      </c>
      <c r="BM220" s="240" t="s">
        <v>372</v>
      </c>
    </row>
    <row r="221" s="2" customFormat="1">
      <c r="A221" s="39"/>
      <c r="B221" s="40"/>
      <c r="C221" s="41"/>
      <c r="D221" s="241" t="s">
        <v>167</v>
      </c>
      <c r="E221" s="41"/>
      <c r="F221" s="242" t="s">
        <v>373</v>
      </c>
      <c r="G221" s="41"/>
      <c r="H221" s="41"/>
      <c r="I221" s="168"/>
      <c r="J221" s="41"/>
      <c r="K221" s="41"/>
      <c r="L221" s="42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6" t="s">
        <v>167</v>
      </c>
      <c r="AU221" s="16" t="s">
        <v>80</v>
      </c>
    </row>
    <row r="222" s="10" customFormat="1">
      <c r="A222" s="10"/>
      <c r="B222" s="245"/>
      <c r="C222" s="246"/>
      <c r="D222" s="241" t="s">
        <v>173</v>
      </c>
      <c r="E222" s="247" t="s">
        <v>1</v>
      </c>
      <c r="F222" s="248" t="s">
        <v>374</v>
      </c>
      <c r="G222" s="246"/>
      <c r="H222" s="249">
        <v>107.59999999999999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55" t="s">
        <v>173</v>
      </c>
      <c r="AU222" s="255" t="s">
        <v>80</v>
      </c>
      <c r="AV222" s="10" t="s">
        <v>90</v>
      </c>
      <c r="AW222" s="10" t="s">
        <v>34</v>
      </c>
      <c r="AX222" s="10" t="s">
        <v>87</v>
      </c>
      <c r="AY222" s="255" t="s">
        <v>165</v>
      </c>
    </row>
    <row r="223" s="2" customFormat="1" ht="16.5" customHeight="1">
      <c r="A223" s="39"/>
      <c r="B223" s="40"/>
      <c r="C223" s="228" t="s">
        <v>375</v>
      </c>
      <c r="D223" s="228" t="s">
        <v>160</v>
      </c>
      <c r="E223" s="229" t="s">
        <v>376</v>
      </c>
      <c r="F223" s="230" t="s">
        <v>377</v>
      </c>
      <c r="G223" s="231" t="s">
        <v>364</v>
      </c>
      <c r="H223" s="232">
        <v>107.59999999999999</v>
      </c>
      <c r="I223" s="233"/>
      <c r="J223" s="234">
        <f>ROUND(I223*H223,2)</f>
        <v>0</v>
      </c>
      <c r="K223" s="235"/>
      <c r="L223" s="42"/>
      <c r="M223" s="236" t="s">
        <v>1</v>
      </c>
      <c r="N223" s="237" t="s">
        <v>45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164</v>
      </c>
      <c r="AT223" s="240" t="s">
        <v>160</v>
      </c>
      <c r="AU223" s="240" t="s">
        <v>80</v>
      </c>
      <c r="AY223" s="16" t="s">
        <v>165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6" t="s">
        <v>87</v>
      </c>
      <c r="BK223" s="152">
        <f>ROUND(I223*H223,2)</f>
        <v>0</v>
      </c>
      <c r="BL223" s="16" t="s">
        <v>164</v>
      </c>
      <c r="BM223" s="240" t="s">
        <v>378</v>
      </c>
    </row>
    <row r="224" s="2" customFormat="1">
      <c r="A224" s="39"/>
      <c r="B224" s="40"/>
      <c r="C224" s="41"/>
      <c r="D224" s="241" t="s">
        <v>167</v>
      </c>
      <c r="E224" s="41"/>
      <c r="F224" s="242" t="s">
        <v>379</v>
      </c>
      <c r="G224" s="41"/>
      <c r="H224" s="41"/>
      <c r="I224" s="168"/>
      <c r="J224" s="41"/>
      <c r="K224" s="41"/>
      <c r="L224" s="42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6" t="s">
        <v>167</v>
      </c>
      <c r="AU224" s="16" t="s">
        <v>80</v>
      </c>
    </row>
    <row r="225" s="10" customFormat="1">
      <c r="A225" s="10"/>
      <c r="B225" s="245"/>
      <c r="C225" s="246"/>
      <c r="D225" s="241" t="s">
        <v>173</v>
      </c>
      <c r="E225" s="247" t="s">
        <v>1</v>
      </c>
      <c r="F225" s="248" t="s">
        <v>380</v>
      </c>
      <c r="G225" s="246"/>
      <c r="H225" s="249">
        <v>107.59999999999999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55" t="s">
        <v>173</v>
      </c>
      <c r="AU225" s="255" t="s">
        <v>80</v>
      </c>
      <c r="AV225" s="10" t="s">
        <v>90</v>
      </c>
      <c r="AW225" s="10" t="s">
        <v>34</v>
      </c>
      <c r="AX225" s="10" t="s">
        <v>87</v>
      </c>
      <c r="AY225" s="255" t="s">
        <v>165</v>
      </c>
    </row>
    <row r="226" s="2" customFormat="1" ht="21.75" customHeight="1">
      <c r="A226" s="39"/>
      <c r="B226" s="40"/>
      <c r="C226" s="228" t="s">
        <v>381</v>
      </c>
      <c r="D226" s="228" t="s">
        <v>160</v>
      </c>
      <c r="E226" s="229" t="s">
        <v>382</v>
      </c>
      <c r="F226" s="230" t="s">
        <v>383</v>
      </c>
      <c r="G226" s="231" t="s">
        <v>364</v>
      </c>
      <c r="H226" s="232">
        <v>430.39999999999998</v>
      </c>
      <c r="I226" s="233"/>
      <c r="J226" s="234">
        <f>ROUND(I226*H226,2)</f>
        <v>0</v>
      </c>
      <c r="K226" s="235"/>
      <c r="L226" s="42"/>
      <c r="M226" s="236" t="s">
        <v>1</v>
      </c>
      <c r="N226" s="237" t="s">
        <v>45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164</v>
      </c>
      <c r="AT226" s="240" t="s">
        <v>160</v>
      </c>
      <c r="AU226" s="240" t="s">
        <v>80</v>
      </c>
      <c r="AY226" s="16" t="s">
        <v>165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6" t="s">
        <v>87</v>
      </c>
      <c r="BK226" s="152">
        <f>ROUND(I226*H226,2)</f>
        <v>0</v>
      </c>
      <c r="BL226" s="16" t="s">
        <v>164</v>
      </c>
      <c r="BM226" s="240" t="s">
        <v>384</v>
      </c>
    </row>
    <row r="227" s="2" customFormat="1">
      <c r="A227" s="39"/>
      <c r="B227" s="40"/>
      <c r="C227" s="41"/>
      <c r="D227" s="241" t="s">
        <v>167</v>
      </c>
      <c r="E227" s="41"/>
      <c r="F227" s="242" t="s">
        <v>385</v>
      </c>
      <c r="G227" s="41"/>
      <c r="H227" s="41"/>
      <c r="I227" s="168"/>
      <c r="J227" s="41"/>
      <c r="K227" s="41"/>
      <c r="L227" s="42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167</v>
      </c>
      <c r="AU227" s="16" t="s">
        <v>80</v>
      </c>
    </row>
    <row r="228" s="10" customFormat="1">
      <c r="A228" s="10"/>
      <c r="B228" s="245"/>
      <c r="C228" s="246"/>
      <c r="D228" s="241" t="s">
        <v>173</v>
      </c>
      <c r="E228" s="247" t="s">
        <v>1</v>
      </c>
      <c r="F228" s="248" t="s">
        <v>386</v>
      </c>
      <c r="G228" s="246"/>
      <c r="H228" s="249">
        <v>430.39999999999998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55" t="s">
        <v>173</v>
      </c>
      <c r="AU228" s="255" t="s">
        <v>80</v>
      </c>
      <c r="AV228" s="10" t="s">
        <v>90</v>
      </c>
      <c r="AW228" s="10" t="s">
        <v>34</v>
      </c>
      <c r="AX228" s="10" t="s">
        <v>87</v>
      </c>
      <c r="AY228" s="255" t="s">
        <v>165</v>
      </c>
    </row>
    <row r="229" s="2" customFormat="1" ht="16.5" customHeight="1">
      <c r="A229" s="39"/>
      <c r="B229" s="40"/>
      <c r="C229" s="228" t="s">
        <v>387</v>
      </c>
      <c r="D229" s="228" t="s">
        <v>160</v>
      </c>
      <c r="E229" s="229" t="s">
        <v>388</v>
      </c>
      <c r="F229" s="230" t="s">
        <v>389</v>
      </c>
      <c r="G229" s="231" t="s">
        <v>390</v>
      </c>
      <c r="H229" s="232">
        <v>2577</v>
      </c>
      <c r="I229" s="233"/>
      <c r="J229" s="234">
        <f>ROUND(I229*H229,2)</f>
        <v>0</v>
      </c>
      <c r="K229" s="235"/>
      <c r="L229" s="42"/>
      <c r="M229" s="236" t="s">
        <v>1</v>
      </c>
      <c r="N229" s="237" t="s">
        <v>45</v>
      </c>
      <c r="O229" s="92"/>
      <c r="P229" s="238">
        <f>O229*H229</f>
        <v>0</v>
      </c>
      <c r="Q229" s="238">
        <v>0.0068199999999999997</v>
      </c>
      <c r="R229" s="238">
        <f>Q229*H229</f>
        <v>17.575139999999998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164</v>
      </c>
      <c r="AT229" s="240" t="s">
        <v>160</v>
      </c>
      <c r="AU229" s="240" t="s">
        <v>80</v>
      </c>
      <c r="AY229" s="16" t="s">
        <v>165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6" t="s">
        <v>87</v>
      </c>
      <c r="BK229" s="152">
        <f>ROUND(I229*H229,2)</f>
        <v>0</v>
      </c>
      <c r="BL229" s="16" t="s">
        <v>164</v>
      </c>
      <c r="BM229" s="240" t="s">
        <v>391</v>
      </c>
    </row>
    <row r="230" s="2" customFormat="1">
      <c r="A230" s="39"/>
      <c r="B230" s="40"/>
      <c r="C230" s="41"/>
      <c r="D230" s="241" t="s">
        <v>167</v>
      </c>
      <c r="E230" s="41"/>
      <c r="F230" s="242" t="s">
        <v>392</v>
      </c>
      <c r="G230" s="41"/>
      <c r="H230" s="41"/>
      <c r="I230" s="168"/>
      <c r="J230" s="41"/>
      <c r="K230" s="41"/>
      <c r="L230" s="42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6" t="s">
        <v>167</v>
      </c>
      <c r="AU230" s="16" t="s">
        <v>80</v>
      </c>
    </row>
    <row r="231" s="10" customFormat="1">
      <c r="A231" s="10"/>
      <c r="B231" s="245"/>
      <c r="C231" s="246"/>
      <c r="D231" s="241" t="s">
        <v>173</v>
      </c>
      <c r="E231" s="247" t="s">
        <v>1</v>
      </c>
      <c r="F231" s="248" t="s">
        <v>393</v>
      </c>
      <c r="G231" s="246"/>
      <c r="H231" s="249">
        <v>2577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55" t="s">
        <v>173</v>
      </c>
      <c r="AU231" s="255" t="s">
        <v>80</v>
      </c>
      <c r="AV231" s="10" t="s">
        <v>90</v>
      </c>
      <c r="AW231" s="10" t="s">
        <v>34</v>
      </c>
      <c r="AX231" s="10" t="s">
        <v>87</v>
      </c>
      <c r="AY231" s="255" t="s">
        <v>165</v>
      </c>
    </row>
    <row r="232" s="2" customFormat="1" ht="21.75" customHeight="1">
      <c r="A232" s="39"/>
      <c r="B232" s="40"/>
      <c r="C232" s="228" t="s">
        <v>394</v>
      </c>
      <c r="D232" s="228" t="s">
        <v>160</v>
      </c>
      <c r="E232" s="229" t="s">
        <v>395</v>
      </c>
      <c r="F232" s="230" t="s">
        <v>396</v>
      </c>
      <c r="G232" s="231" t="s">
        <v>390</v>
      </c>
      <c r="H232" s="232">
        <v>56</v>
      </c>
      <c r="I232" s="233"/>
      <c r="J232" s="234">
        <f>ROUND(I232*H232,2)</f>
        <v>0</v>
      </c>
      <c r="K232" s="235"/>
      <c r="L232" s="42"/>
      <c r="M232" s="236" t="s">
        <v>1</v>
      </c>
      <c r="N232" s="237" t="s">
        <v>45</v>
      </c>
      <c r="O232" s="92"/>
      <c r="P232" s="238">
        <f>O232*H232</f>
        <v>0</v>
      </c>
      <c r="Q232" s="238">
        <v>0.07417</v>
      </c>
      <c r="R232" s="238">
        <f>Q232*H232</f>
        <v>4.1535200000000003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164</v>
      </c>
      <c r="AT232" s="240" t="s">
        <v>160</v>
      </c>
      <c r="AU232" s="240" t="s">
        <v>80</v>
      </c>
      <c r="AY232" s="16" t="s">
        <v>165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6" t="s">
        <v>87</v>
      </c>
      <c r="BK232" s="152">
        <f>ROUND(I232*H232,2)</f>
        <v>0</v>
      </c>
      <c r="BL232" s="16" t="s">
        <v>164</v>
      </c>
      <c r="BM232" s="240" t="s">
        <v>397</v>
      </c>
    </row>
    <row r="233" s="2" customFormat="1">
      <c r="A233" s="39"/>
      <c r="B233" s="40"/>
      <c r="C233" s="41"/>
      <c r="D233" s="241" t="s">
        <v>167</v>
      </c>
      <c r="E233" s="41"/>
      <c r="F233" s="242" t="s">
        <v>398</v>
      </c>
      <c r="G233" s="41"/>
      <c r="H233" s="41"/>
      <c r="I233" s="168"/>
      <c r="J233" s="41"/>
      <c r="K233" s="41"/>
      <c r="L233" s="42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167</v>
      </c>
      <c r="AU233" s="16" t="s">
        <v>80</v>
      </c>
    </row>
    <row r="234" s="10" customFormat="1">
      <c r="A234" s="10"/>
      <c r="B234" s="245"/>
      <c r="C234" s="246"/>
      <c r="D234" s="241" t="s">
        <v>173</v>
      </c>
      <c r="E234" s="247" t="s">
        <v>1</v>
      </c>
      <c r="F234" s="248" t="s">
        <v>399</v>
      </c>
      <c r="G234" s="246"/>
      <c r="H234" s="249">
        <v>56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55" t="s">
        <v>173</v>
      </c>
      <c r="AU234" s="255" t="s">
        <v>80</v>
      </c>
      <c r="AV234" s="10" t="s">
        <v>90</v>
      </c>
      <c r="AW234" s="10" t="s">
        <v>34</v>
      </c>
      <c r="AX234" s="10" t="s">
        <v>87</v>
      </c>
      <c r="AY234" s="255" t="s">
        <v>165</v>
      </c>
    </row>
    <row r="235" s="2" customFormat="1" ht="21.75" customHeight="1">
      <c r="A235" s="39"/>
      <c r="B235" s="40"/>
      <c r="C235" s="228" t="s">
        <v>400</v>
      </c>
      <c r="D235" s="228" t="s">
        <v>160</v>
      </c>
      <c r="E235" s="229" t="s">
        <v>401</v>
      </c>
      <c r="F235" s="230" t="s">
        <v>402</v>
      </c>
      <c r="G235" s="231" t="s">
        <v>222</v>
      </c>
      <c r="H235" s="232">
        <v>143.14099999999999</v>
      </c>
      <c r="I235" s="233"/>
      <c r="J235" s="234">
        <f>ROUND(I235*H235,2)</f>
        <v>0</v>
      </c>
      <c r="K235" s="235"/>
      <c r="L235" s="42"/>
      <c r="M235" s="236" t="s">
        <v>1</v>
      </c>
      <c r="N235" s="237" t="s">
        <v>45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164</v>
      </c>
      <c r="AT235" s="240" t="s">
        <v>160</v>
      </c>
      <c r="AU235" s="240" t="s">
        <v>80</v>
      </c>
      <c r="AY235" s="16" t="s">
        <v>165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6" t="s">
        <v>87</v>
      </c>
      <c r="BK235" s="152">
        <f>ROUND(I235*H235,2)</f>
        <v>0</v>
      </c>
      <c r="BL235" s="16" t="s">
        <v>164</v>
      </c>
      <c r="BM235" s="240" t="s">
        <v>403</v>
      </c>
    </row>
    <row r="236" s="2" customFormat="1">
      <c r="A236" s="39"/>
      <c r="B236" s="40"/>
      <c r="C236" s="41"/>
      <c r="D236" s="241" t="s">
        <v>167</v>
      </c>
      <c r="E236" s="41"/>
      <c r="F236" s="242" t="s">
        <v>404</v>
      </c>
      <c r="G236" s="41"/>
      <c r="H236" s="41"/>
      <c r="I236" s="168"/>
      <c r="J236" s="41"/>
      <c r="K236" s="41"/>
      <c r="L236" s="42"/>
      <c r="M236" s="267"/>
      <c r="N236" s="268"/>
      <c r="O236" s="269"/>
      <c r="P236" s="269"/>
      <c r="Q236" s="269"/>
      <c r="R236" s="269"/>
      <c r="S236" s="269"/>
      <c r="T236" s="270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167</v>
      </c>
      <c r="AU236" s="16" t="s">
        <v>80</v>
      </c>
    </row>
    <row r="237" s="2" customFormat="1" ht="6.96" customHeight="1">
      <c r="A237" s="39"/>
      <c r="B237" s="67"/>
      <c r="C237" s="68"/>
      <c r="D237" s="68"/>
      <c r="E237" s="68"/>
      <c r="F237" s="68"/>
      <c r="G237" s="68"/>
      <c r="H237" s="68"/>
      <c r="I237" s="206"/>
      <c r="J237" s="68"/>
      <c r="K237" s="68"/>
      <c r="L237" s="42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sheetProtection sheet="1" autoFilter="0" formatColumns="0" formatRows="0" objects="1" scenarios="1" spinCount="100000" saltValue="otSBErdc/ZxwHOmjy+Q/ksChogbtw8B32OJyPB/YcIyhGGBngcKYtmjuzh312YRQoXJlawSSxyJjn4+VRUfNpA==" hashValue="8T07J3ffcrSe1gMHsB57j3+pnzx280dKTzDBDT92eDBANyE0MK2wqmAtbvKpEBcDj/OqWa0ApzcpeFa+auMF4w==" algorithmName="SHA-512" password="CC35"/>
  <autoFilter ref="C115:K23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141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406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ROUND((SUM(BE120:BE139)),  2)</f>
        <v>0</v>
      </c>
      <c r="G35" s="39"/>
      <c r="H35" s="39"/>
      <c r="I35" s="185">
        <v>0.20999999999999999</v>
      </c>
      <c r="J35" s="184">
        <f>ROUND(((SUM(BE120:BE139))*I35),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ROUND((SUM(BF120:BF139)),  2)</f>
        <v>0</v>
      </c>
      <c r="G36" s="39"/>
      <c r="H36" s="39"/>
      <c r="I36" s="185">
        <v>0.14999999999999999</v>
      </c>
      <c r="J36" s="184">
        <f>ROUND(((SUM(BF120:BF139))*I36),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ROUND((SUM(BG120:BG139)),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ROUND((SUM(BH120:BH139)),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ROUND((SUM(BI120:BI139)),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141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SO-11 - VN2 (1.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141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SO-11 - VN2 (1.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SUM(P121:P139)</f>
        <v>0</v>
      </c>
      <c r="Q120" s="105"/>
      <c r="R120" s="225">
        <f>SUM(R121:R139)</f>
        <v>0.018400000000000003</v>
      </c>
      <c r="S120" s="105"/>
      <c r="T120" s="226">
        <f>SUM(T121:T139)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SUM(BK121:BK139)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6970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409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411</v>
      </c>
      <c r="G123" s="246"/>
      <c r="H123" s="249">
        <v>6970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920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0.018400000000000003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414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416</v>
      </c>
      <c r="G126" s="246"/>
      <c r="H126" s="249">
        <v>920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195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42249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417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418</v>
      </c>
      <c r="G129" s="246"/>
      <c r="H129" s="249">
        <v>42249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175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533.5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419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420</v>
      </c>
      <c r="G132" s="246"/>
      <c r="H132" s="249">
        <v>533.5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164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533.5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421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184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2134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422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423</v>
      </c>
      <c r="G137" s="246"/>
      <c r="H137" s="249">
        <v>2134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189</v>
      </c>
      <c r="D138" s="228" t="s">
        <v>160</v>
      </c>
      <c r="E138" s="229" t="s">
        <v>401</v>
      </c>
      <c r="F138" s="230" t="s">
        <v>402</v>
      </c>
      <c r="G138" s="231" t="s">
        <v>222</v>
      </c>
      <c r="H138" s="232">
        <v>0.017999999999999999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424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425</v>
      </c>
      <c r="G139" s="41"/>
      <c r="H139" s="41"/>
      <c r="I139" s="168"/>
      <c r="J139" s="41"/>
      <c r="K139" s="41"/>
      <c r="L139" s="42"/>
      <c r="M139" s="267"/>
      <c r="N139" s="268"/>
      <c r="O139" s="269"/>
      <c r="P139" s="269"/>
      <c r="Q139" s="269"/>
      <c r="R139" s="269"/>
      <c r="S139" s="269"/>
      <c r="T139" s="270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206"/>
      <c r="J140" s="68"/>
      <c r="K140" s="68"/>
      <c r="L140" s="42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kXVWG0qnPkMu3tPa7xBi1N3mp5IHXMzaFGZiY/DSqVOTCs746AXJxhbsNxxKWxrIoq+lDQnChl8OtSiDCqCJuw==" hashValue="n7tC4hK1WUFTL7bAeg5XktFo+w3leM0fh9+OFuli58ksyNX1VfXkKMtrj9VcZ9pcxxTwreH3yoD9K+l1d8BT9A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141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426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ROUND((SUM(BE120:BE139)),  2)</f>
        <v>0</v>
      </c>
      <c r="G35" s="39"/>
      <c r="H35" s="39"/>
      <c r="I35" s="185">
        <v>0.20999999999999999</v>
      </c>
      <c r="J35" s="184">
        <f>ROUND(((SUM(BE120:BE139))*I35),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ROUND((SUM(BF120:BF139)),  2)</f>
        <v>0</v>
      </c>
      <c r="G36" s="39"/>
      <c r="H36" s="39"/>
      <c r="I36" s="185">
        <v>0.14999999999999999</v>
      </c>
      <c r="J36" s="184">
        <f>ROUND(((SUM(BF120:BF139))*I36),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ROUND((SUM(BG120:BG139)),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ROUND((SUM(BH120:BH139)),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ROUND((SUM(BI120:BI139)),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141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SO-12 - VN2 (2.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141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SO-12 - VN2 (2.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SUM(P121:P139)</f>
        <v>0</v>
      </c>
      <c r="Q120" s="105"/>
      <c r="R120" s="225">
        <f>SUM(R121:R139)</f>
        <v>0.018400000000000003</v>
      </c>
      <c r="S120" s="105"/>
      <c r="T120" s="226">
        <f>SUM(T121:T139)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SUM(BK121:BK139)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6970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427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411</v>
      </c>
      <c r="G123" s="246"/>
      <c r="H123" s="249">
        <v>6970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920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0.018400000000000003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428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416</v>
      </c>
      <c r="G126" s="246"/>
      <c r="H126" s="249">
        <v>920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28166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429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430</v>
      </c>
      <c r="G129" s="246"/>
      <c r="H129" s="249">
        <v>28166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320.10000000000002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431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432</v>
      </c>
      <c r="G132" s="246"/>
      <c r="H132" s="249">
        <v>320.10000000000002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184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320.10000000000002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433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189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1280.4000000000001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434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435</v>
      </c>
      <c r="G137" s="246"/>
      <c r="H137" s="249">
        <v>1280.4000000000001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195</v>
      </c>
      <c r="D138" s="228" t="s">
        <v>160</v>
      </c>
      <c r="E138" s="229" t="s">
        <v>401</v>
      </c>
      <c r="F138" s="230" t="s">
        <v>402</v>
      </c>
      <c r="G138" s="231" t="s">
        <v>222</v>
      </c>
      <c r="H138" s="232">
        <v>0.017999999999999999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436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425</v>
      </c>
      <c r="G139" s="41"/>
      <c r="H139" s="41"/>
      <c r="I139" s="168"/>
      <c r="J139" s="41"/>
      <c r="K139" s="41"/>
      <c r="L139" s="42"/>
      <c r="M139" s="267"/>
      <c r="N139" s="268"/>
      <c r="O139" s="269"/>
      <c r="P139" s="269"/>
      <c r="Q139" s="269"/>
      <c r="R139" s="269"/>
      <c r="S139" s="269"/>
      <c r="T139" s="270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206"/>
      <c r="J140" s="68"/>
      <c r="K140" s="68"/>
      <c r="L140" s="42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FCdvmFa2Q5Vmlm7diQ6xR0x3drOQFj/FSjwKUDg6yMiTkM7HYiFxse9JYqq1yaVIlj+XOdQUWK7eYL2UmcOYXw==" hashValue="NiSa9eviNoVmnlojNhXwSl4cZa7fFX0lNn2ho6a3NjP7LJz8uUeZ0aL/z1w/HuP/E7SZwMHOgty/TxcdweF7aA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141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437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ROUND((SUM(BE120:BE142)),  2)</f>
        <v>0</v>
      </c>
      <c r="G35" s="39"/>
      <c r="H35" s="39"/>
      <c r="I35" s="185">
        <v>0.20999999999999999</v>
      </c>
      <c r="J35" s="184">
        <f>ROUND(((SUM(BE120:BE142))*I35),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ROUND((SUM(BF120:BF142)),  2)</f>
        <v>0</v>
      </c>
      <c r="G36" s="39"/>
      <c r="H36" s="39"/>
      <c r="I36" s="185">
        <v>0.14999999999999999</v>
      </c>
      <c r="J36" s="184">
        <f>ROUND(((SUM(BF120:BF142))*I36),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ROUND((SUM(BG120:BG142)),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ROUND((SUM(BH120:BH142)),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ROUND((SUM(BI120:BI142)),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141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SO-13 - VN2 (3.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141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SO-13 - VN2 (3.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SUM(P121:P142)</f>
        <v>0</v>
      </c>
      <c r="Q120" s="105"/>
      <c r="R120" s="225">
        <f>SUM(R121:R142)</f>
        <v>0.018400000000000003</v>
      </c>
      <c r="S120" s="105"/>
      <c r="T120" s="226">
        <f>SUM(T121:T142)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SUM(BK121:BK142)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6970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438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411</v>
      </c>
      <c r="G123" s="246"/>
      <c r="H123" s="249">
        <v>6970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920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0.018400000000000003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439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416</v>
      </c>
      <c r="G126" s="246"/>
      <c r="H126" s="249">
        <v>920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28166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440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430</v>
      </c>
      <c r="G129" s="246"/>
      <c r="H129" s="249">
        <v>28166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106.7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441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442</v>
      </c>
      <c r="G132" s="246"/>
      <c r="H132" s="249">
        <v>106.7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87</v>
      </c>
      <c r="AY132" s="255" t="s">
        <v>165</v>
      </c>
    </row>
    <row r="133" s="2" customFormat="1" ht="16.5" customHeight="1">
      <c r="A133" s="39"/>
      <c r="B133" s="40"/>
      <c r="C133" s="228" t="s">
        <v>184</v>
      </c>
      <c r="D133" s="228" t="s">
        <v>160</v>
      </c>
      <c r="E133" s="229" t="s">
        <v>376</v>
      </c>
      <c r="F133" s="230" t="s">
        <v>377</v>
      </c>
      <c r="G133" s="231" t="s">
        <v>364</v>
      </c>
      <c r="H133" s="232">
        <v>106.7</v>
      </c>
      <c r="I133" s="233"/>
      <c r="J133" s="234">
        <f>ROUND(I133*H133,2)</f>
        <v>0</v>
      </c>
      <c r="K133" s="235"/>
      <c r="L133" s="42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80</v>
      </c>
      <c r="AY133" s="16" t="s">
        <v>165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87</v>
      </c>
      <c r="BK133" s="152">
        <f>ROUND(I133*H133,2)</f>
        <v>0</v>
      </c>
      <c r="BL133" s="16" t="s">
        <v>164</v>
      </c>
      <c r="BM133" s="240" t="s">
        <v>443</v>
      </c>
    </row>
    <row r="134" s="2" customFormat="1">
      <c r="A134" s="39"/>
      <c r="B134" s="40"/>
      <c r="C134" s="41"/>
      <c r="D134" s="241" t="s">
        <v>167</v>
      </c>
      <c r="E134" s="41"/>
      <c r="F134" s="242" t="s">
        <v>379</v>
      </c>
      <c r="G134" s="41"/>
      <c r="H134" s="41"/>
      <c r="I134" s="168"/>
      <c r="J134" s="41"/>
      <c r="K134" s="41"/>
      <c r="L134" s="42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167</v>
      </c>
      <c r="AU134" s="16" t="s">
        <v>80</v>
      </c>
    </row>
    <row r="135" s="2" customFormat="1" ht="21.75" customHeight="1">
      <c r="A135" s="39"/>
      <c r="B135" s="40"/>
      <c r="C135" s="228" t="s">
        <v>189</v>
      </c>
      <c r="D135" s="228" t="s">
        <v>160</v>
      </c>
      <c r="E135" s="229" t="s">
        <v>382</v>
      </c>
      <c r="F135" s="230" t="s">
        <v>383</v>
      </c>
      <c r="G135" s="231" t="s">
        <v>364</v>
      </c>
      <c r="H135" s="232">
        <v>426.80000000000001</v>
      </c>
      <c r="I135" s="233"/>
      <c r="J135" s="234">
        <f>ROUND(I135*H135,2)</f>
        <v>0</v>
      </c>
      <c r="K135" s="235"/>
      <c r="L135" s="42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164</v>
      </c>
      <c r="AT135" s="240" t="s">
        <v>160</v>
      </c>
      <c r="AU135" s="240" t="s">
        <v>80</v>
      </c>
      <c r="AY135" s="16" t="s">
        <v>165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87</v>
      </c>
      <c r="BK135" s="152">
        <f>ROUND(I135*H135,2)</f>
        <v>0</v>
      </c>
      <c r="BL135" s="16" t="s">
        <v>164</v>
      </c>
      <c r="BM135" s="240" t="s">
        <v>444</v>
      </c>
    </row>
    <row r="136" s="2" customFormat="1">
      <c r="A136" s="39"/>
      <c r="B136" s="40"/>
      <c r="C136" s="41"/>
      <c r="D136" s="241" t="s">
        <v>167</v>
      </c>
      <c r="E136" s="41"/>
      <c r="F136" s="242" t="s">
        <v>385</v>
      </c>
      <c r="G136" s="41"/>
      <c r="H136" s="41"/>
      <c r="I136" s="168"/>
      <c r="J136" s="41"/>
      <c r="K136" s="41"/>
      <c r="L136" s="42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167</v>
      </c>
      <c r="AU136" s="16" t="s">
        <v>80</v>
      </c>
    </row>
    <row r="137" s="10" customFormat="1">
      <c r="A137" s="10"/>
      <c r="B137" s="245"/>
      <c r="C137" s="246"/>
      <c r="D137" s="241" t="s">
        <v>173</v>
      </c>
      <c r="E137" s="247" t="s">
        <v>1</v>
      </c>
      <c r="F137" s="248" t="s">
        <v>445</v>
      </c>
      <c r="G137" s="246"/>
      <c r="H137" s="249">
        <v>426.80000000000001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5" t="s">
        <v>173</v>
      </c>
      <c r="AU137" s="255" t="s">
        <v>80</v>
      </c>
      <c r="AV137" s="10" t="s">
        <v>90</v>
      </c>
      <c r="AW137" s="10" t="s">
        <v>34</v>
      </c>
      <c r="AX137" s="10" t="s">
        <v>87</v>
      </c>
      <c r="AY137" s="255" t="s">
        <v>165</v>
      </c>
    </row>
    <row r="138" s="2" customFormat="1" ht="21.75" customHeight="1">
      <c r="A138" s="39"/>
      <c r="B138" s="40"/>
      <c r="C138" s="228" t="s">
        <v>200</v>
      </c>
      <c r="D138" s="228" t="s">
        <v>160</v>
      </c>
      <c r="E138" s="229" t="s">
        <v>446</v>
      </c>
      <c r="F138" s="230" t="s">
        <v>447</v>
      </c>
      <c r="G138" s="231" t="s">
        <v>209</v>
      </c>
      <c r="H138" s="232">
        <v>460</v>
      </c>
      <c r="I138" s="233"/>
      <c r="J138" s="234">
        <f>ROUND(I138*H138,2)</f>
        <v>0</v>
      </c>
      <c r="K138" s="235"/>
      <c r="L138" s="42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80</v>
      </c>
      <c r="AY138" s="16" t="s">
        <v>165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87</v>
      </c>
      <c r="BK138" s="152">
        <f>ROUND(I138*H138,2)</f>
        <v>0</v>
      </c>
      <c r="BL138" s="16" t="s">
        <v>164</v>
      </c>
      <c r="BM138" s="240" t="s">
        <v>448</v>
      </c>
    </row>
    <row r="139" s="2" customFormat="1">
      <c r="A139" s="39"/>
      <c r="B139" s="40"/>
      <c r="C139" s="41"/>
      <c r="D139" s="241" t="s">
        <v>167</v>
      </c>
      <c r="E139" s="41"/>
      <c r="F139" s="242" t="s">
        <v>449</v>
      </c>
      <c r="G139" s="41"/>
      <c r="H139" s="41"/>
      <c r="I139" s="168"/>
      <c r="J139" s="41"/>
      <c r="K139" s="41"/>
      <c r="L139" s="42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167</v>
      </c>
      <c r="AU139" s="16" t="s">
        <v>80</v>
      </c>
    </row>
    <row r="140" s="10" customFormat="1">
      <c r="A140" s="10"/>
      <c r="B140" s="245"/>
      <c r="C140" s="246"/>
      <c r="D140" s="241" t="s">
        <v>173</v>
      </c>
      <c r="E140" s="247" t="s">
        <v>1</v>
      </c>
      <c r="F140" s="248" t="s">
        <v>450</v>
      </c>
      <c r="G140" s="246"/>
      <c r="H140" s="249">
        <v>460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55" t="s">
        <v>173</v>
      </c>
      <c r="AU140" s="255" t="s">
        <v>80</v>
      </c>
      <c r="AV140" s="10" t="s">
        <v>90</v>
      </c>
      <c r="AW140" s="10" t="s">
        <v>34</v>
      </c>
      <c r="AX140" s="10" t="s">
        <v>87</v>
      </c>
      <c r="AY140" s="255" t="s">
        <v>165</v>
      </c>
    </row>
    <row r="141" s="2" customFormat="1" ht="21.75" customHeight="1">
      <c r="A141" s="39"/>
      <c r="B141" s="40"/>
      <c r="C141" s="228" t="s">
        <v>195</v>
      </c>
      <c r="D141" s="228" t="s">
        <v>160</v>
      </c>
      <c r="E141" s="229" t="s">
        <v>401</v>
      </c>
      <c r="F141" s="230" t="s">
        <v>402</v>
      </c>
      <c r="G141" s="231" t="s">
        <v>222</v>
      </c>
      <c r="H141" s="232">
        <v>0.017999999999999999</v>
      </c>
      <c r="I141" s="233"/>
      <c r="J141" s="234">
        <f>ROUND(I141*H141,2)</f>
        <v>0</v>
      </c>
      <c r="K141" s="235"/>
      <c r="L141" s="42"/>
      <c r="M141" s="236" t="s">
        <v>1</v>
      </c>
      <c r="N141" s="237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80</v>
      </c>
      <c r="AY141" s="16" t="s">
        <v>165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6" t="s">
        <v>87</v>
      </c>
      <c r="BK141" s="152">
        <f>ROUND(I141*H141,2)</f>
        <v>0</v>
      </c>
      <c r="BL141" s="16" t="s">
        <v>164</v>
      </c>
      <c r="BM141" s="240" t="s">
        <v>451</v>
      </c>
    </row>
    <row r="142" s="2" customFormat="1">
      <c r="A142" s="39"/>
      <c r="B142" s="40"/>
      <c r="C142" s="41"/>
      <c r="D142" s="241" t="s">
        <v>167</v>
      </c>
      <c r="E142" s="41"/>
      <c r="F142" s="242" t="s">
        <v>425</v>
      </c>
      <c r="G142" s="41"/>
      <c r="H142" s="41"/>
      <c r="I142" s="168"/>
      <c r="J142" s="41"/>
      <c r="K142" s="41"/>
      <c r="L142" s="42"/>
      <c r="M142" s="267"/>
      <c r="N142" s="268"/>
      <c r="O142" s="269"/>
      <c r="P142" s="269"/>
      <c r="Q142" s="269"/>
      <c r="R142" s="269"/>
      <c r="S142" s="269"/>
      <c r="T142" s="270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167</v>
      </c>
      <c r="AU142" s="16" t="s">
        <v>80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206"/>
      <c r="J143" s="68"/>
      <c r="K143" s="68"/>
      <c r="L143" s="42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QfFqoK9Veqgw3RkKKuBYmFGmnDBCBQUrWCcdJd2kKpFqwDQzG2Ek31lhVfgXJO9/HCLSArliocGy5IaBvzNX/A==" hashValue="l9B0y4/7Co0yGOVN88SbLhb7IEFbqSil8TnPNBf2zxi2t3O1p1sRI8F1k0jIJQBR+R95wGlf6RkU4MK+4hjCvQ==" algorithmName="SHA-512" password="CC35"/>
  <autoFilter ref="C119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2" customFormat="1" ht="12" customHeight="1">
      <c r="A8" s="39"/>
      <c r="B8" s="42"/>
      <c r="C8" s="39"/>
      <c r="D8" s="166" t="s">
        <v>140</v>
      </c>
      <c r="E8" s="39"/>
      <c r="F8" s="39"/>
      <c r="G8" s="39"/>
      <c r="H8" s="39"/>
      <c r="I8" s="168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2"/>
      <c r="C9" s="39"/>
      <c r="D9" s="39"/>
      <c r="E9" s="169" t="s">
        <v>452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2"/>
      <c r="C10" s="39"/>
      <c r="D10" s="39"/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2"/>
      <c r="C11" s="39"/>
      <c r="D11" s="166" t="s">
        <v>18</v>
      </c>
      <c r="E11" s="39"/>
      <c r="F11" s="142" t="s">
        <v>89</v>
      </c>
      <c r="G11" s="39"/>
      <c r="H11" s="39"/>
      <c r="I11" s="170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2"/>
      <c r="C12" s="39"/>
      <c r="D12" s="166" t="s">
        <v>20</v>
      </c>
      <c r="E12" s="39"/>
      <c r="F12" s="142" t="s">
        <v>21</v>
      </c>
      <c r="G12" s="39"/>
      <c r="H12" s="39"/>
      <c r="I12" s="170" t="s">
        <v>22</v>
      </c>
      <c r="J12" s="171" t="str">
        <f>'Rekapitulace stavby'!AN8</f>
        <v>23. 11. 2019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8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24</v>
      </c>
      <c r="E14" s="39"/>
      <c r="F14" s="39"/>
      <c r="G14" s="39"/>
      <c r="H14" s="39"/>
      <c r="I14" s="170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2"/>
      <c r="C15" s="39"/>
      <c r="D15" s="39"/>
      <c r="E15" s="142" t="s">
        <v>27</v>
      </c>
      <c r="F15" s="39"/>
      <c r="G15" s="39"/>
      <c r="H15" s="39"/>
      <c r="I15" s="170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8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2"/>
      <c r="C17" s="39"/>
      <c r="D17" s="166" t="s">
        <v>29</v>
      </c>
      <c r="E17" s="39"/>
      <c r="F17" s="39"/>
      <c r="G17" s="39"/>
      <c r="H17" s="39"/>
      <c r="I17" s="170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42"/>
      <c r="G18" s="142"/>
      <c r="H18" s="142"/>
      <c r="I18" s="170" t="s">
        <v>28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8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2"/>
      <c r="C20" s="39"/>
      <c r="D20" s="166" t="s">
        <v>31</v>
      </c>
      <c r="E20" s="39"/>
      <c r="F20" s="39"/>
      <c r="G20" s="39"/>
      <c r="H20" s="39"/>
      <c r="I20" s="170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2"/>
      <c r="C21" s="39"/>
      <c r="D21" s="39"/>
      <c r="E21" s="142" t="s">
        <v>33</v>
      </c>
      <c r="F21" s="39"/>
      <c r="G21" s="39"/>
      <c r="H21" s="39"/>
      <c r="I21" s="170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8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2"/>
      <c r="C23" s="39"/>
      <c r="D23" s="166" t="s">
        <v>35</v>
      </c>
      <c r="E23" s="39"/>
      <c r="F23" s="39"/>
      <c r="G23" s="39"/>
      <c r="H23" s="39"/>
      <c r="I23" s="170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2"/>
      <c r="C24" s="39"/>
      <c r="D24" s="39"/>
      <c r="E24" s="142" t="s">
        <v>36</v>
      </c>
      <c r="F24" s="39"/>
      <c r="G24" s="39"/>
      <c r="H24" s="39"/>
      <c r="I24" s="170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8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2"/>
      <c r="C26" s="39"/>
      <c r="D26" s="166" t="s">
        <v>37</v>
      </c>
      <c r="E26" s="39"/>
      <c r="F26" s="39"/>
      <c r="G26" s="39"/>
      <c r="H26" s="39"/>
      <c r="I26" s="168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72"/>
      <c r="B27" s="173"/>
      <c r="C27" s="172"/>
      <c r="D27" s="172"/>
      <c r="E27" s="174" t="s">
        <v>1</v>
      </c>
      <c r="F27" s="174"/>
      <c r="G27" s="174"/>
      <c r="H27" s="174"/>
      <c r="I27" s="175"/>
      <c r="J27" s="172"/>
      <c r="K27" s="172"/>
      <c r="L27" s="176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8" hidden="1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2"/>
      <c r="C29" s="39"/>
      <c r="D29" s="177"/>
      <c r="E29" s="177"/>
      <c r="F29" s="177"/>
      <c r="G29" s="177"/>
      <c r="H29" s="177"/>
      <c r="I29" s="178"/>
      <c r="J29" s="177"/>
      <c r="K29" s="17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2"/>
      <c r="C30" s="39"/>
      <c r="D30" s="179" t="s">
        <v>40</v>
      </c>
      <c r="E30" s="39"/>
      <c r="F30" s="39"/>
      <c r="G30" s="39"/>
      <c r="H30" s="39"/>
      <c r="I30" s="168"/>
      <c r="J30" s="180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2"/>
      <c r="C32" s="39"/>
      <c r="D32" s="39"/>
      <c r="E32" s="39"/>
      <c r="F32" s="181" t="s">
        <v>42</v>
      </c>
      <c r="G32" s="39"/>
      <c r="H32" s="39"/>
      <c r="I32" s="182" t="s">
        <v>41</v>
      </c>
      <c r="J32" s="181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2"/>
      <c r="C33" s="39"/>
      <c r="D33" s="183" t="s">
        <v>44</v>
      </c>
      <c r="E33" s="166" t="s">
        <v>45</v>
      </c>
      <c r="F33" s="184">
        <f>ROUND((SUM(BE116:BE245)),  2)</f>
        <v>0</v>
      </c>
      <c r="G33" s="39"/>
      <c r="H33" s="39"/>
      <c r="I33" s="185">
        <v>0.20999999999999999</v>
      </c>
      <c r="J33" s="184">
        <f>ROUND(((SUM(BE116:BE245))*I33),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166" t="s">
        <v>46</v>
      </c>
      <c r="F34" s="184">
        <f>ROUND((SUM(BF116:BF245)),  2)</f>
        <v>0</v>
      </c>
      <c r="G34" s="39"/>
      <c r="H34" s="39"/>
      <c r="I34" s="185">
        <v>0.14999999999999999</v>
      </c>
      <c r="J34" s="184">
        <f>ROUND(((SUM(BF116:BF245))*I34),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66" t="s">
        <v>47</v>
      </c>
      <c r="F35" s="184">
        <f>ROUND((SUM(BG116:BG245)),  2)</f>
        <v>0</v>
      </c>
      <c r="G35" s="39"/>
      <c r="H35" s="39"/>
      <c r="I35" s="185">
        <v>0.20999999999999999</v>
      </c>
      <c r="J35" s="18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48</v>
      </c>
      <c r="F36" s="184">
        <f>ROUND((SUM(BH116:BH245)),  2)</f>
        <v>0</v>
      </c>
      <c r="G36" s="39"/>
      <c r="H36" s="39"/>
      <c r="I36" s="185">
        <v>0.14999999999999999</v>
      </c>
      <c r="J36" s="18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49</v>
      </c>
      <c r="F37" s="184">
        <f>ROUND((SUM(BI116:BI245)),  2)</f>
        <v>0</v>
      </c>
      <c r="G37" s="39"/>
      <c r="H37" s="39"/>
      <c r="I37" s="185">
        <v>0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168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2"/>
      <c r="C39" s="186"/>
      <c r="D39" s="187" t="s">
        <v>50</v>
      </c>
      <c r="E39" s="188"/>
      <c r="F39" s="188"/>
      <c r="G39" s="189" t="s">
        <v>51</v>
      </c>
      <c r="H39" s="190" t="s">
        <v>52</v>
      </c>
      <c r="I39" s="191"/>
      <c r="J39" s="192">
        <f>SUM(J30:J37)</f>
        <v>0</v>
      </c>
      <c r="K39" s="19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19"/>
      <c r="I41" s="160"/>
      <c r="L41" s="19"/>
    </row>
    <row r="42" hidden="1" s="1" customFormat="1" ht="14.4" customHeight="1">
      <c r="B42" s="19"/>
      <c r="I42" s="160"/>
      <c r="L42" s="1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140</v>
      </c>
      <c r="D86" s="41"/>
      <c r="E86" s="41"/>
      <c r="F86" s="41"/>
      <c r="G86" s="41"/>
      <c r="H86" s="41"/>
      <c r="I86" s="168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SO-2 - Větrolam VN3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Dyjákovice</v>
      </c>
      <c r="G89" s="41"/>
      <c r="H89" s="41"/>
      <c r="I89" s="170" t="s">
        <v>22</v>
      </c>
      <c r="J89" s="80" t="str">
        <f>IF(J12="","",J12)</f>
        <v>23. 11. 2019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ČR-Státní pozemkový úřad</v>
      </c>
      <c r="G91" s="41"/>
      <c r="H91" s="41"/>
      <c r="I91" s="170" t="s">
        <v>31</v>
      </c>
      <c r="J91" s="35" t="str">
        <f>E21</f>
        <v>Agroprojekt PSO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170" t="s">
        <v>35</v>
      </c>
      <c r="J92" s="35" t="str">
        <f>E24</f>
        <v>Agroprojekt PSO s.r.o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8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211" t="s">
        <v>143</v>
      </c>
      <c r="D94" s="158"/>
      <c r="E94" s="158"/>
      <c r="F94" s="158"/>
      <c r="G94" s="158"/>
      <c r="H94" s="158"/>
      <c r="I94" s="212"/>
      <c r="J94" s="213" t="s">
        <v>144</v>
      </c>
      <c r="K94" s="15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214" t="s">
        <v>145</v>
      </c>
      <c r="D96" s="41"/>
      <c r="E96" s="41"/>
      <c r="F96" s="41"/>
      <c r="G96" s="41"/>
      <c r="H96" s="41"/>
      <c r="I96" s="168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146</v>
      </c>
    </row>
    <row r="97" hidden="1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206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/>
    <row r="100" hidden="1"/>
    <row r="101" hidden="1"/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209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2" t="s">
        <v>147</v>
      </c>
      <c r="D103" s="41"/>
      <c r="E103" s="41"/>
      <c r="F103" s="41"/>
      <c r="G103" s="41"/>
      <c r="H103" s="41"/>
      <c r="I103" s="168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168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1" t="s">
        <v>16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210" t="str">
        <f>E7</f>
        <v>Větrolamy VN2, VN3 a VN4 v k.ú. Dyjákovice</v>
      </c>
      <c r="F106" s="31"/>
      <c r="G106" s="31"/>
      <c r="H106" s="3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140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SO-2 - Větrolam VN3</v>
      </c>
      <c r="F108" s="41"/>
      <c r="G108" s="41"/>
      <c r="H108" s="4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68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20</v>
      </c>
      <c r="D110" s="41"/>
      <c r="E110" s="41"/>
      <c r="F110" s="26" t="str">
        <f>F12</f>
        <v>Dyjákovice</v>
      </c>
      <c r="G110" s="41"/>
      <c r="H110" s="41"/>
      <c r="I110" s="170" t="s">
        <v>22</v>
      </c>
      <c r="J110" s="80" t="str">
        <f>IF(J12="","",J12)</f>
        <v>23. 11. 2019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5.65" customHeight="1">
      <c r="A112" s="39"/>
      <c r="B112" s="40"/>
      <c r="C112" s="31" t="s">
        <v>24</v>
      </c>
      <c r="D112" s="41"/>
      <c r="E112" s="41"/>
      <c r="F112" s="26" t="str">
        <f>E15</f>
        <v>ČR-Státní pozemkový úřad</v>
      </c>
      <c r="G112" s="41"/>
      <c r="H112" s="41"/>
      <c r="I112" s="170" t="s">
        <v>31</v>
      </c>
      <c r="J112" s="35" t="str">
        <f>E21</f>
        <v>Agroprojekt PSO s.r.o.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1" t="s">
        <v>29</v>
      </c>
      <c r="D113" s="41"/>
      <c r="E113" s="41"/>
      <c r="F113" s="26" t="str">
        <f>IF(E18="","",E18)</f>
        <v>Vyplň údaj</v>
      </c>
      <c r="G113" s="41"/>
      <c r="H113" s="41"/>
      <c r="I113" s="170" t="s">
        <v>35</v>
      </c>
      <c r="J113" s="35" t="str">
        <f>E24</f>
        <v>Agroprojekt PSO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168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9" customFormat="1" ht="29.28" customHeight="1">
      <c r="A115" s="215"/>
      <c r="B115" s="216"/>
      <c r="C115" s="217" t="s">
        <v>148</v>
      </c>
      <c r="D115" s="218" t="s">
        <v>65</v>
      </c>
      <c r="E115" s="218" t="s">
        <v>61</v>
      </c>
      <c r="F115" s="218" t="s">
        <v>62</v>
      </c>
      <c r="G115" s="218" t="s">
        <v>149</v>
      </c>
      <c r="H115" s="218" t="s">
        <v>150</v>
      </c>
      <c r="I115" s="219" t="s">
        <v>151</v>
      </c>
      <c r="J115" s="220" t="s">
        <v>144</v>
      </c>
      <c r="K115" s="221" t="s">
        <v>152</v>
      </c>
      <c r="L115" s="222"/>
      <c r="M115" s="101" t="s">
        <v>1</v>
      </c>
      <c r="N115" s="102" t="s">
        <v>44</v>
      </c>
      <c r="O115" s="102" t="s">
        <v>153</v>
      </c>
      <c r="P115" s="102" t="s">
        <v>154</v>
      </c>
      <c r="Q115" s="102" t="s">
        <v>155</v>
      </c>
      <c r="R115" s="102" t="s">
        <v>156</v>
      </c>
      <c r="S115" s="102" t="s">
        <v>157</v>
      </c>
      <c r="T115" s="103" t="s">
        <v>158</v>
      </c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</row>
    <row r="116" s="2" customFormat="1" ht="22.8" customHeight="1">
      <c r="A116" s="39"/>
      <c r="B116" s="40"/>
      <c r="C116" s="108" t="s">
        <v>159</v>
      </c>
      <c r="D116" s="41"/>
      <c r="E116" s="41"/>
      <c r="F116" s="41"/>
      <c r="G116" s="41"/>
      <c r="H116" s="41"/>
      <c r="I116" s="168"/>
      <c r="J116" s="223">
        <f>BK116</f>
        <v>0</v>
      </c>
      <c r="K116" s="41"/>
      <c r="L116" s="42"/>
      <c r="M116" s="104"/>
      <c r="N116" s="224"/>
      <c r="O116" s="105"/>
      <c r="P116" s="225">
        <f>SUM(P117:P245)</f>
        <v>0</v>
      </c>
      <c r="Q116" s="105"/>
      <c r="R116" s="225">
        <f>SUM(R117:R245)</f>
        <v>226.01681000000005</v>
      </c>
      <c r="S116" s="105"/>
      <c r="T116" s="226">
        <f>SUM(T117:T245)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6" t="s">
        <v>79</v>
      </c>
      <c r="AU116" s="16" t="s">
        <v>146</v>
      </c>
      <c r="BK116" s="227">
        <f>SUM(BK117:BK245)</f>
        <v>0</v>
      </c>
    </row>
    <row r="117" s="2" customFormat="1" ht="21.75" customHeight="1">
      <c r="A117" s="39"/>
      <c r="B117" s="40"/>
      <c r="C117" s="228" t="s">
        <v>87</v>
      </c>
      <c r="D117" s="228" t="s">
        <v>160</v>
      </c>
      <c r="E117" s="229" t="s">
        <v>161</v>
      </c>
      <c r="F117" s="230" t="s">
        <v>162</v>
      </c>
      <c r="G117" s="231" t="s">
        <v>163</v>
      </c>
      <c r="H117" s="232">
        <v>3076</v>
      </c>
      <c r="I117" s="233"/>
      <c r="J117" s="234">
        <f>ROUND(I117*H117,2)</f>
        <v>0</v>
      </c>
      <c r="K117" s="235"/>
      <c r="L117" s="42"/>
      <c r="M117" s="236" t="s">
        <v>1</v>
      </c>
      <c r="N117" s="237" t="s">
        <v>45</v>
      </c>
      <c r="O117" s="92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40" t="s">
        <v>164</v>
      </c>
      <c r="AT117" s="240" t="s">
        <v>160</v>
      </c>
      <c r="AU117" s="240" t="s">
        <v>80</v>
      </c>
      <c r="AY117" s="16" t="s">
        <v>165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6" t="s">
        <v>87</v>
      </c>
      <c r="BK117" s="152">
        <f>ROUND(I117*H117,2)</f>
        <v>0</v>
      </c>
      <c r="BL117" s="16" t="s">
        <v>164</v>
      </c>
      <c r="BM117" s="240" t="s">
        <v>453</v>
      </c>
    </row>
    <row r="118" s="2" customFormat="1">
      <c r="A118" s="39"/>
      <c r="B118" s="40"/>
      <c r="C118" s="41"/>
      <c r="D118" s="241" t="s">
        <v>167</v>
      </c>
      <c r="E118" s="41"/>
      <c r="F118" s="242" t="s">
        <v>168</v>
      </c>
      <c r="G118" s="41"/>
      <c r="H118" s="41"/>
      <c r="I118" s="168"/>
      <c r="J118" s="41"/>
      <c r="K118" s="41"/>
      <c r="L118" s="42"/>
      <c r="M118" s="243"/>
      <c r="N118" s="244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167</v>
      </c>
      <c r="AU118" s="16" t="s">
        <v>80</v>
      </c>
    </row>
    <row r="119" s="2" customFormat="1" ht="21.75" customHeight="1">
      <c r="A119" s="39"/>
      <c r="B119" s="40"/>
      <c r="C119" s="228" t="s">
        <v>90</v>
      </c>
      <c r="D119" s="228" t="s">
        <v>160</v>
      </c>
      <c r="E119" s="229" t="s">
        <v>169</v>
      </c>
      <c r="F119" s="230" t="s">
        <v>170</v>
      </c>
      <c r="G119" s="231" t="s">
        <v>163</v>
      </c>
      <c r="H119" s="232">
        <v>30377</v>
      </c>
      <c r="I119" s="233"/>
      <c r="J119" s="234">
        <f>ROUND(I119*H119,2)</f>
        <v>0</v>
      </c>
      <c r="K119" s="235"/>
      <c r="L119" s="42"/>
      <c r="M119" s="236" t="s">
        <v>1</v>
      </c>
      <c r="N119" s="237" t="s">
        <v>45</v>
      </c>
      <c r="O119" s="92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164</v>
      </c>
      <c r="AT119" s="240" t="s">
        <v>160</v>
      </c>
      <c r="AU119" s="240" t="s">
        <v>80</v>
      </c>
      <c r="AY119" s="16" t="s">
        <v>165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6" t="s">
        <v>87</v>
      </c>
      <c r="BK119" s="152">
        <f>ROUND(I119*H119,2)</f>
        <v>0</v>
      </c>
      <c r="BL119" s="16" t="s">
        <v>164</v>
      </c>
      <c r="BM119" s="240" t="s">
        <v>454</v>
      </c>
    </row>
    <row r="120" s="2" customFormat="1">
      <c r="A120" s="39"/>
      <c r="B120" s="40"/>
      <c r="C120" s="41"/>
      <c r="D120" s="241" t="s">
        <v>167</v>
      </c>
      <c r="E120" s="41"/>
      <c r="F120" s="242" t="s">
        <v>172</v>
      </c>
      <c r="G120" s="41"/>
      <c r="H120" s="41"/>
      <c r="I120" s="168"/>
      <c r="J120" s="41"/>
      <c r="K120" s="41"/>
      <c r="L120" s="42"/>
      <c r="M120" s="243"/>
      <c r="N120" s="24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167</v>
      </c>
      <c r="AU120" s="16" t="s">
        <v>80</v>
      </c>
    </row>
    <row r="121" s="10" customFormat="1">
      <c r="A121" s="10"/>
      <c r="B121" s="245"/>
      <c r="C121" s="246"/>
      <c r="D121" s="241" t="s">
        <v>173</v>
      </c>
      <c r="E121" s="247" t="s">
        <v>1</v>
      </c>
      <c r="F121" s="248" t="s">
        <v>455</v>
      </c>
      <c r="G121" s="246"/>
      <c r="H121" s="249">
        <v>30377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55" t="s">
        <v>173</v>
      </c>
      <c r="AU121" s="255" t="s">
        <v>80</v>
      </c>
      <c r="AV121" s="10" t="s">
        <v>90</v>
      </c>
      <c r="AW121" s="10" t="s">
        <v>34</v>
      </c>
      <c r="AX121" s="10" t="s">
        <v>87</v>
      </c>
      <c r="AY121" s="255" t="s">
        <v>165</v>
      </c>
    </row>
    <row r="122" s="2" customFormat="1" ht="21.75" customHeight="1">
      <c r="A122" s="39"/>
      <c r="B122" s="40"/>
      <c r="C122" s="228" t="s">
        <v>175</v>
      </c>
      <c r="D122" s="228" t="s">
        <v>160</v>
      </c>
      <c r="E122" s="229" t="s">
        <v>176</v>
      </c>
      <c r="F122" s="230" t="s">
        <v>177</v>
      </c>
      <c r="G122" s="231" t="s">
        <v>163</v>
      </c>
      <c r="H122" s="232">
        <v>30377</v>
      </c>
      <c r="I122" s="233"/>
      <c r="J122" s="234">
        <f>ROUND(I122*H122,2)</f>
        <v>0</v>
      </c>
      <c r="K122" s="235"/>
      <c r="L122" s="42"/>
      <c r="M122" s="236" t="s">
        <v>1</v>
      </c>
      <c r="N122" s="237" t="s">
        <v>45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164</v>
      </c>
      <c r="AT122" s="240" t="s">
        <v>160</v>
      </c>
      <c r="AU122" s="240" t="s">
        <v>80</v>
      </c>
      <c r="AY122" s="16" t="s">
        <v>165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6" t="s">
        <v>87</v>
      </c>
      <c r="BK122" s="152">
        <f>ROUND(I122*H122,2)</f>
        <v>0</v>
      </c>
      <c r="BL122" s="16" t="s">
        <v>164</v>
      </c>
      <c r="BM122" s="240" t="s">
        <v>456</v>
      </c>
    </row>
    <row r="123" s="2" customFormat="1">
      <c r="A123" s="39"/>
      <c r="B123" s="40"/>
      <c r="C123" s="41"/>
      <c r="D123" s="241" t="s">
        <v>167</v>
      </c>
      <c r="E123" s="41"/>
      <c r="F123" s="242" t="s">
        <v>179</v>
      </c>
      <c r="G123" s="41"/>
      <c r="H123" s="41"/>
      <c r="I123" s="168"/>
      <c r="J123" s="41"/>
      <c r="K123" s="41"/>
      <c r="L123" s="42"/>
      <c r="M123" s="243"/>
      <c r="N123" s="24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6" t="s">
        <v>167</v>
      </c>
      <c r="AU123" s="16" t="s">
        <v>80</v>
      </c>
    </row>
    <row r="124" s="10" customFormat="1">
      <c r="A124" s="10"/>
      <c r="B124" s="245"/>
      <c r="C124" s="246"/>
      <c r="D124" s="241" t="s">
        <v>173</v>
      </c>
      <c r="E124" s="247" t="s">
        <v>1</v>
      </c>
      <c r="F124" s="248" t="s">
        <v>455</v>
      </c>
      <c r="G124" s="246"/>
      <c r="H124" s="249">
        <v>30377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55" t="s">
        <v>173</v>
      </c>
      <c r="AU124" s="255" t="s">
        <v>80</v>
      </c>
      <c r="AV124" s="10" t="s">
        <v>90</v>
      </c>
      <c r="AW124" s="10" t="s">
        <v>34</v>
      </c>
      <c r="AX124" s="10" t="s">
        <v>87</v>
      </c>
      <c r="AY124" s="255" t="s">
        <v>165</v>
      </c>
    </row>
    <row r="125" s="2" customFormat="1" ht="16.5" customHeight="1">
      <c r="A125" s="39"/>
      <c r="B125" s="40"/>
      <c r="C125" s="228" t="s">
        <v>164</v>
      </c>
      <c r="D125" s="228" t="s">
        <v>160</v>
      </c>
      <c r="E125" s="229" t="s">
        <v>180</v>
      </c>
      <c r="F125" s="230" t="s">
        <v>181</v>
      </c>
      <c r="G125" s="231" t="s">
        <v>163</v>
      </c>
      <c r="H125" s="232">
        <v>30377</v>
      </c>
      <c r="I125" s="233"/>
      <c r="J125" s="234">
        <f>ROUND(I125*H125,2)</f>
        <v>0</v>
      </c>
      <c r="K125" s="235"/>
      <c r="L125" s="42"/>
      <c r="M125" s="236" t="s">
        <v>1</v>
      </c>
      <c r="N125" s="237" t="s">
        <v>45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164</v>
      </c>
      <c r="AT125" s="240" t="s">
        <v>160</v>
      </c>
      <c r="AU125" s="240" t="s">
        <v>80</v>
      </c>
      <c r="AY125" s="16" t="s">
        <v>165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6" t="s">
        <v>87</v>
      </c>
      <c r="BK125" s="152">
        <f>ROUND(I125*H125,2)</f>
        <v>0</v>
      </c>
      <c r="BL125" s="16" t="s">
        <v>164</v>
      </c>
      <c r="BM125" s="240" t="s">
        <v>457</v>
      </c>
    </row>
    <row r="126" s="2" customFormat="1">
      <c r="A126" s="39"/>
      <c r="B126" s="40"/>
      <c r="C126" s="41"/>
      <c r="D126" s="241" t="s">
        <v>167</v>
      </c>
      <c r="E126" s="41"/>
      <c r="F126" s="242" t="s">
        <v>183</v>
      </c>
      <c r="G126" s="41"/>
      <c r="H126" s="41"/>
      <c r="I126" s="168"/>
      <c r="J126" s="41"/>
      <c r="K126" s="41"/>
      <c r="L126" s="42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167</v>
      </c>
      <c r="AU126" s="16" t="s">
        <v>80</v>
      </c>
    </row>
    <row r="127" s="10" customFormat="1">
      <c r="A127" s="10"/>
      <c r="B127" s="245"/>
      <c r="C127" s="246"/>
      <c r="D127" s="241" t="s">
        <v>173</v>
      </c>
      <c r="E127" s="247" t="s">
        <v>1</v>
      </c>
      <c r="F127" s="248" t="s">
        <v>455</v>
      </c>
      <c r="G127" s="246"/>
      <c r="H127" s="249">
        <v>30377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55" t="s">
        <v>173</v>
      </c>
      <c r="AU127" s="255" t="s">
        <v>80</v>
      </c>
      <c r="AV127" s="10" t="s">
        <v>90</v>
      </c>
      <c r="AW127" s="10" t="s">
        <v>34</v>
      </c>
      <c r="AX127" s="10" t="s">
        <v>87</v>
      </c>
      <c r="AY127" s="255" t="s">
        <v>165</v>
      </c>
    </row>
    <row r="128" s="2" customFormat="1" ht="16.5" customHeight="1">
      <c r="A128" s="39"/>
      <c r="B128" s="40"/>
      <c r="C128" s="228" t="s">
        <v>184</v>
      </c>
      <c r="D128" s="228" t="s">
        <v>160</v>
      </c>
      <c r="E128" s="229" t="s">
        <v>185</v>
      </c>
      <c r="F128" s="230" t="s">
        <v>186</v>
      </c>
      <c r="G128" s="231" t="s">
        <v>163</v>
      </c>
      <c r="H128" s="232">
        <v>30377</v>
      </c>
      <c r="I128" s="233"/>
      <c r="J128" s="234">
        <f>ROUND(I128*H128,2)</f>
        <v>0</v>
      </c>
      <c r="K128" s="235"/>
      <c r="L128" s="42"/>
      <c r="M128" s="236" t="s">
        <v>1</v>
      </c>
      <c r="N128" s="237" t="s">
        <v>45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164</v>
      </c>
      <c r="AT128" s="240" t="s">
        <v>160</v>
      </c>
      <c r="AU128" s="240" t="s">
        <v>80</v>
      </c>
      <c r="AY128" s="16" t="s">
        <v>165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87</v>
      </c>
      <c r="BK128" s="152">
        <f>ROUND(I128*H128,2)</f>
        <v>0</v>
      </c>
      <c r="BL128" s="16" t="s">
        <v>164</v>
      </c>
      <c r="BM128" s="240" t="s">
        <v>458</v>
      </c>
    </row>
    <row r="129" s="2" customFormat="1">
      <c r="A129" s="39"/>
      <c r="B129" s="40"/>
      <c r="C129" s="41"/>
      <c r="D129" s="241" t="s">
        <v>167</v>
      </c>
      <c r="E129" s="41"/>
      <c r="F129" s="242" t="s">
        <v>188</v>
      </c>
      <c r="G129" s="41"/>
      <c r="H129" s="41"/>
      <c r="I129" s="168"/>
      <c r="J129" s="41"/>
      <c r="K129" s="41"/>
      <c r="L129" s="42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167</v>
      </c>
      <c r="AU129" s="16" t="s">
        <v>80</v>
      </c>
    </row>
    <row r="130" s="10" customFormat="1">
      <c r="A130" s="10"/>
      <c r="B130" s="245"/>
      <c r="C130" s="246"/>
      <c r="D130" s="241" t="s">
        <v>173</v>
      </c>
      <c r="E130" s="247" t="s">
        <v>1</v>
      </c>
      <c r="F130" s="248" t="s">
        <v>455</v>
      </c>
      <c r="G130" s="246"/>
      <c r="H130" s="249">
        <v>30377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55" t="s">
        <v>173</v>
      </c>
      <c r="AU130" s="255" t="s">
        <v>80</v>
      </c>
      <c r="AV130" s="10" t="s">
        <v>90</v>
      </c>
      <c r="AW130" s="10" t="s">
        <v>34</v>
      </c>
      <c r="AX130" s="10" t="s">
        <v>87</v>
      </c>
      <c r="AY130" s="255" t="s">
        <v>165</v>
      </c>
    </row>
    <row r="131" s="2" customFormat="1" ht="21.75" customHeight="1">
      <c r="A131" s="39"/>
      <c r="B131" s="40"/>
      <c r="C131" s="228" t="s">
        <v>189</v>
      </c>
      <c r="D131" s="228" t="s">
        <v>160</v>
      </c>
      <c r="E131" s="229" t="s">
        <v>190</v>
      </c>
      <c r="F131" s="230" t="s">
        <v>191</v>
      </c>
      <c r="G131" s="231" t="s">
        <v>163</v>
      </c>
      <c r="H131" s="232">
        <v>22698</v>
      </c>
      <c r="I131" s="233"/>
      <c r="J131" s="234">
        <f>ROUND(I131*H131,2)</f>
        <v>0</v>
      </c>
      <c r="K131" s="235"/>
      <c r="L131" s="42"/>
      <c r="M131" s="236" t="s">
        <v>1</v>
      </c>
      <c r="N131" s="237" t="s">
        <v>45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164</v>
      </c>
      <c r="AT131" s="240" t="s">
        <v>160</v>
      </c>
      <c r="AU131" s="240" t="s">
        <v>80</v>
      </c>
      <c r="AY131" s="16" t="s">
        <v>165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6" t="s">
        <v>87</v>
      </c>
      <c r="BK131" s="152">
        <f>ROUND(I131*H131,2)</f>
        <v>0</v>
      </c>
      <c r="BL131" s="16" t="s">
        <v>164</v>
      </c>
      <c r="BM131" s="240" t="s">
        <v>459</v>
      </c>
    </row>
    <row r="132" s="2" customFormat="1">
      <c r="A132" s="39"/>
      <c r="B132" s="40"/>
      <c r="C132" s="41"/>
      <c r="D132" s="241" t="s">
        <v>167</v>
      </c>
      <c r="E132" s="41"/>
      <c r="F132" s="242" t="s">
        <v>193</v>
      </c>
      <c r="G132" s="41"/>
      <c r="H132" s="41"/>
      <c r="I132" s="168"/>
      <c r="J132" s="41"/>
      <c r="K132" s="41"/>
      <c r="L132" s="42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167</v>
      </c>
      <c r="AU132" s="16" t="s">
        <v>80</v>
      </c>
    </row>
    <row r="133" s="10" customFormat="1">
      <c r="A133" s="10"/>
      <c r="B133" s="245"/>
      <c r="C133" s="246"/>
      <c r="D133" s="241" t="s">
        <v>173</v>
      </c>
      <c r="E133" s="247" t="s">
        <v>1</v>
      </c>
      <c r="F133" s="248" t="s">
        <v>460</v>
      </c>
      <c r="G133" s="246"/>
      <c r="H133" s="249">
        <v>22698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55" t="s">
        <v>173</v>
      </c>
      <c r="AU133" s="255" t="s">
        <v>80</v>
      </c>
      <c r="AV133" s="10" t="s">
        <v>90</v>
      </c>
      <c r="AW133" s="10" t="s">
        <v>34</v>
      </c>
      <c r="AX133" s="10" t="s">
        <v>87</v>
      </c>
      <c r="AY133" s="255" t="s">
        <v>165</v>
      </c>
    </row>
    <row r="134" s="2" customFormat="1" ht="16.5" customHeight="1">
      <c r="A134" s="39"/>
      <c r="B134" s="40"/>
      <c r="C134" s="256" t="s">
        <v>195</v>
      </c>
      <c r="D134" s="256" t="s">
        <v>196</v>
      </c>
      <c r="E134" s="257" t="s">
        <v>197</v>
      </c>
      <c r="F134" s="258" t="s">
        <v>198</v>
      </c>
      <c r="G134" s="259" t="s">
        <v>199</v>
      </c>
      <c r="H134" s="260">
        <v>567.45000000000005</v>
      </c>
      <c r="I134" s="261"/>
      <c r="J134" s="262">
        <f>ROUND(I134*H134,2)</f>
        <v>0</v>
      </c>
      <c r="K134" s="263"/>
      <c r="L134" s="264"/>
      <c r="M134" s="265" t="s">
        <v>1</v>
      </c>
      <c r="N134" s="266" t="s">
        <v>45</v>
      </c>
      <c r="O134" s="92"/>
      <c r="P134" s="238">
        <f>O134*H134</f>
        <v>0</v>
      </c>
      <c r="Q134" s="238">
        <v>0.001</v>
      </c>
      <c r="R134" s="238">
        <f>Q134*H134</f>
        <v>0.56745000000000001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200</v>
      </c>
      <c r="AT134" s="240" t="s">
        <v>196</v>
      </c>
      <c r="AU134" s="240" t="s">
        <v>80</v>
      </c>
      <c r="AY134" s="16" t="s">
        <v>165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87</v>
      </c>
      <c r="BK134" s="152">
        <f>ROUND(I134*H134,2)</f>
        <v>0</v>
      </c>
      <c r="BL134" s="16" t="s">
        <v>164</v>
      </c>
      <c r="BM134" s="240" t="s">
        <v>461</v>
      </c>
    </row>
    <row r="135" s="2" customFormat="1">
      <c r="A135" s="39"/>
      <c r="B135" s="40"/>
      <c r="C135" s="41"/>
      <c r="D135" s="241" t="s">
        <v>167</v>
      </c>
      <c r="E135" s="41"/>
      <c r="F135" s="242" t="s">
        <v>198</v>
      </c>
      <c r="G135" s="41"/>
      <c r="H135" s="41"/>
      <c r="I135" s="168"/>
      <c r="J135" s="41"/>
      <c r="K135" s="41"/>
      <c r="L135" s="42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167</v>
      </c>
      <c r="AU135" s="16" t="s">
        <v>80</v>
      </c>
    </row>
    <row r="136" s="10" customFormat="1">
      <c r="A136" s="10"/>
      <c r="B136" s="245"/>
      <c r="C136" s="246"/>
      <c r="D136" s="241" t="s">
        <v>173</v>
      </c>
      <c r="E136" s="247" t="s">
        <v>1</v>
      </c>
      <c r="F136" s="248" t="s">
        <v>462</v>
      </c>
      <c r="G136" s="246"/>
      <c r="H136" s="249">
        <v>567.45000000000005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55" t="s">
        <v>173</v>
      </c>
      <c r="AU136" s="255" t="s">
        <v>80</v>
      </c>
      <c r="AV136" s="10" t="s">
        <v>90</v>
      </c>
      <c r="AW136" s="10" t="s">
        <v>34</v>
      </c>
      <c r="AX136" s="10" t="s">
        <v>87</v>
      </c>
      <c r="AY136" s="255" t="s">
        <v>165</v>
      </c>
    </row>
    <row r="137" s="2" customFormat="1" ht="21.75" customHeight="1">
      <c r="A137" s="39"/>
      <c r="B137" s="40"/>
      <c r="C137" s="228" t="s">
        <v>200</v>
      </c>
      <c r="D137" s="228" t="s">
        <v>160</v>
      </c>
      <c r="E137" s="229" t="s">
        <v>203</v>
      </c>
      <c r="F137" s="230" t="s">
        <v>162</v>
      </c>
      <c r="G137" s="231" t="s">
        <v>163</v>
      </c>
      <c r="H137" s="232">
        <v>25774</v>
      </c>
      <c r="I137" s="233"/>
      <c r="J137" s="234">
        <f>ROUND(I137*H137,2)</f>
        <v>0</v>
      </c>
      <c r="K137" s="235"/>
      <c r="L137" s="42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164</v>
      </c>
      <c r="AT137" s="240" t="s">
        <v>160</v>
      </c>
      <c r="AU137" s="240" t="s">
        <v>80</v>
      </c>
      <c r="AY137" s="16" t="s">
        <v>165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87</v>
      </c>
      <c r="BK137" s="152">
        <f>ROUND(I137*H137,2)</f>
        <v>0</v>
      </c>
      <c r="BL137" s="16" t="s">
        <v>164</v>
      </c>
      <c r="BM137" s="240" t="s">
        <v>463</v>
      </c>
    </row>
    <row r="138" s="2" customFormat="1">
      <c r="A138" s="39"/>
      <c r="B138" s="40"/>
      <c r="C138" s="41"/>
      <c r="D138" s="241" t="s">
        <v>167</v>
      </c>
      <c r="E138" s="41"/>
      <c r="F138" s="242" t="s">
        <v>168</v>
      </c>
      <c r="G138" s="41"/>
      <c r="H138" s="41"/>
      <c r="I138" s="168"/>
      <c r="J138" s="41"/>
      <c r="K138" s="41"/>
      <c r="L138" s="42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167</v>
      </c>
      <c r="AU138" s="16" t="s">
        <v>80</v>
      </c>
    </row>
    <row r="139" s="10" customFormat="1">
      <c r="A139" s="10"/>
      <c r="B139" s="245"/>
      <c r="C139" s="246"/>
      <c r="D139" s="241" t="s">
        <v>173</v>
      </c>
      <c r="E139" s="247" t="s">
        <v>1</v>
      </c>
      <c r="F139" s="248" t="s">
        <v>464</v>
      </c>
      <c r="G139" s="246"/>
      <c r="H139" s="249">
        <v>25774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55" t="s">
        <v>173</v>
      </c>
      <c r="AU139" s="255" t="s">
        <v>80</v>
      </c>
      <c r="AV139" s="10" t="s">
        <v>90</v>
      </c>
      <c r="AW139" s="10" t="s">
        <v>34</v>
      </c>
      <c r="AX139" s="10" t="s">
        <v>87</v>
      </c>
      <c r="AY139" s="255" t="s">
        <v>165</v>
      </c>
    </row>
    <row r="140" s="2" customFormat="1" ht="21.75" customHeight="1">
      <c r="A140" s="39"/>
      <c r="B140" s="40"/>
      <c r="C140" s="228" t="s">
        <v>206</v>
      </c>
      <c r="D140" s="228" t="s">
        <v>160</v>
      </c>
      <c r="E140" s="229" t="s">
        <v>207</v>
      </c>
      <c r="F140" s="230" t="s">
        <v>208</v>
      </c>
      <c r="G140" s="231" t="s">
        <v>209</v>
      </c>
      <c r="H140" s="232">
        <v>1392</v>
      </c>
      <c r="I140" s="233"/>
      <c r="J140" s="234">
        <f>ROUND(I140*H140,2)</f>
        <v>0</v>
      </c>
      <c r="K140" s="235"/>
      <c r="L140" s="42"/>
      <c r="M140" s="236" t="s">
        <v>1</v>
      </c>
      <c r="N140" s="237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164</v>
      </c>
      <c r="AT140" s="240" t="s">
        <v>160</v>
      </c>
      <c r="AU140" s="240" t="s">
        <v>80</v>
      </c>
      <c r="AY140" s="16" t="s">
        <v>165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87</v>
      </c>
      <c r="BK140" s="152">
        <f>ROUND(I140*H140,2)</f>
        <v>0</v>
      </c>
      <c r="BL140" s="16" t="s">
        <v>164</v>
      </c>
      <c r="BM140" s="240" t="s">
        <v>465</v>
      </c>
    </row>
    <row r="141" s="2" customFormat="1">
      <c r="A141" s="39"/>
      <c r="B141" s="40"/>
      <c r="C141" s="41"/>
      <c r="D141" s="241" t="s">
        <v>167</v>
      </c>
      <c r="E141" s="41"/>
      <c r="F141" s="242" t="s">
        <v>211</v>
      </c>
      <c r="G141" s="41"/>
      <c r="H141" s="41"/>
      <c r="I141" s="168"/>
      <c r="J141" s="41"/>
      <c r="K141" s="41"/>
      <c r="L141" s="42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167</v>
      </c>
      <c r="AU141" s="16" t="s">
        <v>80</v>
      </c>
    </row>
    <row r="142" s="10" customFormat="1">
      <c r="A142" s="10"/>
      <c r="B142" s="245"/>
      <c r="C142" s="246"/>
      <c r="D142" s="241" t="s">
        <v>173</v>
      </c>
      <c r="E142" s="247" t="s">
        <v>1</v>
      </c>
      <c r="F142" s="248" t="s">
        <v>466</v>
      </c>
      <c r="G142" s="246"/>
      <c r="H142" s="249">
        <v>1392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55" t="s">
        <v>173</v>
      </c>
      <c r="AU142" s="255" t="s">
        <v>80</v>
      </c>
      <c r="AV142" s="10" t="s">
        <v>90</v>
      </c>
      <c r="AW142" s="10" t="s">
        <v>34</v>
      </c>
      <c r="AX142" s="10" t="s">
        <v>87</v>
      </c>
      <c r="AY142" s="255" t="s">
        <v>165</v>
      </c>
    </row>
    <row r="143" s="2" customFormat="1" ht="21.75" customHeight="1">
      <c r="A143" s="39"/>
      <c r="B143" s="40"/>
      <c r="C143" s="228" t="s">
        <v>213</v>
      </c>
      <c r="D143" s="228" t="s">
        <v>160</v>
      </c>
      <c r="E143" s="229" t="s">
        <v>214</v>
      </c>
      <c r="F143" s="230" t="s">
        <v>215</v>
      </c>
      <c r="G143" s="231" t="s">
        <v>209</v>
      </c>
      <c r="H143" s="232">
        <v>10930</v>
      </c>
      <c r="I143" s="233"/>
      <c r="J143" s="234">
        <f>ROUND(I143*H143,2)</f>
        <v>0</v>
      </c>
      <c r="K143" s="235"/>
      <c r="L143" s="42"/>
      <c r="M143" s="236" t="s">
        <v>1</v>
      </c>
      <c r="N143" s="237" t="s">
        <v>45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164</v>
      </c>
      <c r="AT143" s="240" t="s">
        <v>160</v>
      </c>
      <c r="AU143" s="240" t="s">
        <v>80</v>
      </c>
      <c r="AY143" s="16" t="s">
        <v>165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87</v>
      </c>
      <c r="BK143" s="152">
        <f>ROUND(I143*H143,2)</f>
        <v>0</v>
      </c>
      <c r="BL143" s="16" t="s">
        <v>164</v>
      </c>
      <c r="BM143" s="240" t="s">
        <v>467</v>
      </c>
    </row>
    <row r="144" s="2" customFormat="1">
      <c r="A144" s="39"/>
      <c r="B144" s="40"/>
      <c r="C144" s="41"/>
      <c r="D144" s="241" t="s">
        <v>167</v>
      </c>
      <c r="E144" s="41"/>
      <c r="F144" s="242" t="s">
        <v>217</v>
      </c>
      <c r="G144" s="41"/>
      <c r="H144" s="41"/>
      <c r="I144" s="168"/>
      <c r="J144" s="41"/>
      <c r="K144" s="41"/>
      <c r="L144" s="42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167</v>
      </c>
      <c r="AU144" s="16" t="s">
        <v>80</v>
      </c>
    </row>
    <row r="145" s="10" customFormat="1">
      <c r="A145" s="10"/>
      <c r="B145" s="245"/>
      <c r="C145" s="246"/>
      <c r="D145" s="241" t="s">
        <v>173</v>
      </c>
      <c r="E145" s="247" t="s">
        <v>1</v>
      </c>
      <c r="F145" s="248" t="s">
        <v>468</v>
      </c>
      <c r="G145" s="246"/>
      <c r="H145" s="249">
        <v>10930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55" t="s">
        <v>173</v>
      </c>
      <c r="AU145" s="255" t="s">
        <v>80</v>
      </c>
      <c r="AV145" s="10" t="s">
        <v>90</v>
      </c>
      <c r="AW145" s="10" t="s">
        <v>34</v>
      </c>
      <c r="AX145" s="10" t="s">
        <v>87</v>
      </c>
      <c r="AY145" s="255" t="s">
        <v>165</v>
      </c>
    </row>
    <row r="146" s="2" customFormat="1" ht="21.75" customHeight="1">
      <c r="A146" s="39"/>
      <c r="B146" s="40"/>
      <c r="C146" s="228" t="s">
        <v>219</v>
      </c>
      <c r="D146" s="228" t="s">
        <v>160</v>
      </c>
      <c r="E146" s="229" t="s">
        <v>220</v>
      </c>
      <c r="F146" s="230" t="s">
        <v>221</v>
      </c>
      <c r="G146" s="231" t="s">
        <v>222</v>
      </c>
      <c r="H146" s="232">
        <v>0.61599999999999999</v>
      </c>
      <c r="I146" s="233"/>
      <c r="J146" s="234">
        <f>ROUND(I146*H146,2)</f>
        <v>0</v>
      </c>
      <c r="K146" s="235"/>
      <c r="L146" s="42"/>
      <c r="M146" s="236" t="s">
        <v>1</v>
      </c>
      <c r="N146" s="237" t="s">
        <v>45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164</v>
      </c>
      <c r="AT146" s="240" t="s">
        <v>160</v>
      </c>
      <c r="AU146" s="240" t="s">
        <v>80</v>
      </c>
      <c r="AY146" s="16" t="s">
        <v>165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87</v>
      </c>
      <c r="BK146" s="152">
        <f>ROUND(I146*H146,2)</f>
        <v>0</v>
      </c>
      <c r="BL146" s="16" t="s">
        <v>164</v>
      </c>
      <c r="BM146" s="240" t="s">
        <v>469</v>
      </c>
    </row>
    <row r="147" s="2" customFormat="1">
      <c r="A147" s="39"/>
      <c r="B147" s="40"/>
      <c r="C147" s="41"/>
      <c r="D147" s="241" t="s">
        <v>167</v>
      </c>
      <c r="E147" s="41"/>
      <c r="F147" s="242" t="s">
        <v>224</v>
      </c>
      <c r="G147" s="41"/>
      <c r="H147" s="41"/>
      <c r="I147" s="168"/>
      <c r="J147" s="41"/>
      <c r="K147" s="41"/>
      <c r="L147" s="42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167</v>
      </c>
      <c r="AU147" s="16" t="s">
        <v>80</v>
      </c>
    </row>
    <row r="148" s="10" customFormat="1">
      <c r="A148" s="10"/>
      <c r="B148" s="245"/>
      <c r="C148" s="246"/>
      <c r="D148" s="241" t="s">
        <v>173</v>
      </c>
      <c r="E148" s="247" t="s">
        <v>1</v>
      </c>
      <c r="F148" s="248" t="s">
        <v>470</v>
      </c>
      <c r="G148" s="246"/>
      <c r="H148" s="249">
        <v>0.61599999999999999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55" t="s">
        <v>173</v>
      </c>
      <c r="AU148" s="255" t="s">
        <v>80</v>
      </c>
      <c r="AV148" s="10" t="s">
        <v>90</v>
      </c>
      <c r="AW148" s="10" t="s">
        <v>34</v>
      </c>
      <c r="AX148" s="10" t="s">
        <v>87</v>
      </c>
      <c r="AY148" s="255" t="s">
        <v>165</v>
      </c>
    </row>
    <row r="149" s="2" customFormat="1" ht="16.5" customHeight="1">
      <c r="A149" s="39"/>
      <c r="B149" s="40"/>
      <c r="C149" s="256" t="s">
        <v>226</v>
      </c>
      <c r="D149" s="256" t="s">
        <v>196</v>
      </c>
      <c r="E149" s="257" t="s">
        <v>227</v>
      </c>
      <c r="F149" s="258" t="s">
        <v>228</v>
      </c>
      <c r="G149" s="259" t="s">
        <v>199</v>
      </c>
      <c r="H149" s="260">
        <v>616.10000000000002</v>
      </c>
      <c r="I149" s="261"/>
      <c r="J149" s="262">
        <f>ROUND(I149*H149,2)</f>
        <v>0</v>
      </c>
      <c r="K149" s="263"/>
      <c r="L149" s="264"/>
      <c r="M149" s="265" t="s">
        <v>1</v>
      </c>
      <c r="N149" s="266" t="s">
        <v>45</v>
      </c>
      <c r="O149" s="92"/>
      <c r="P149" s="238">
        <f>O149*H149</f>
        <v>0</v>
      </c>
      <c r="Q149" s="238">
        <v>0.001</v>
      </c>
      <c r="R149" s="238">
        <f>Q149*H149</f>
        <v>0.61609999999999998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200</v>
      </c>
      <c r="AT149" s="240" t="s">
        <v>196</v>
      </c>
      <c r="AU149" s="240" t="s">
        <v>80</v>
      </c>
      <c r="AY149" s="16" t="s">
        <v>165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87</v>
      </c>
      <c r="BK149" s="152">
        <f>ROUND(I149*H149,2)</f>
        <v>0</v>
      </c>
      <c r="BL149" s="16" t="s">
        <v>164</v>
      </c>
      <c r="BM149" s="240" t="s">
        <v>471</v>
      </c>
    </row>
    <row r="150" s="2" customFormat="1">
      <c r="A150" s="39"/>
      <c r="B150" s="40"/>
      <c r="C150" s="41"/>
      <c r="D150" s="241" t="s">
        <v>167</v>
      </c>
      <c r="E150" s="41"/>
      <c r="F150" s="242" t="s">
        <v>228</v>
      </c>
      <c r="G150" s="41"/>
      <c r="H150" s="41"/>
      <c r="I150" s="168"/>
      <c r="J150" s="41"/>
      <c r="K150" s="41"/>
      <c r="L150" s="42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167</v>
      </c>
      <c r="AU150" s="16" t="s">
        <v>80</v>
      </c>
    </row>
    <row r="151" s="10" customFormat="1">
      <c r="A151" s="10"/>
      <c r="B151" s="245"/>
      <c r="C151" s="246"/>
      <c r="D151" s="241" t="s">
        <v>173</v>
      </c>
      <c r="E151" s="247" t="s">
        <v>1</v>
      </c>
      <c r="F151" s="248" t="s">
        <v>472</v>
      </c>
      <c r="G151" s="246"/>
      <c r="H151" s="249">
        <v>616.10000000000002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55" t="s">
        <v>173</v>
      </c>
      <c r="AU151" s="255" t="s">
        <v>80</v>
      </c>
      <c r="AV151" s="10" t="s">
        <v>90</v>
      </c>
      <c r="AW151" s="10" t="s">
        <v>34</v>
      </c>
      <c r="AX151" s="10" t="s">
        <v>87</v>
      </c>
      <c r="AY151" s="255" t="s">
        <v>165</v>
      </c>
    </row>
    <row r="152" s="2" customFormat="1" ht="21.75" customHeight="1">
      <c r="A152" s="39"/>
      <c r="B152" s="40"/>
      <c r="C152" s="228" t="s">
        <v>231</v>
      </c>
      <c r="D152" s="228" t="s">
        <v>160</v>
      </c>
      <c r="E152" s="229" t="s">
        <v>232</v>
      </c>
      <c r="F152" s="230" t="s">
        <v>233</v>
      </c>
      <c r="G152" s="231" t="s">
        <v>222</v>
      </c>
      <c r="H152" s="232">
        <v>0.76800000000000002</v>
      </c>
      <c r="I152" s="233"/>
      <c r="J152" s="234">
        <f>ROUND(I152*H152,2)</f>
        <v>0</v>
      </c>
      <c r="K152" s="235"/>
      <c r="L152" s="42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80</v>
      </c>
      <c r="AY152" s="16" t="s">
        <v>165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6" t="s">
        <v>87</v>
      </c>
      <c r="BK152" s="152">
        <f>ROUND(I152*H152,2)</f>
        <v>0</v>
      </c>
      <c r="BL152" s="16" t="s">
        <v>164</v>
      </c>
      <c r="BM152" s="240" t="s">
        <v>473</v>
      </c>
    </row>
    <row r="153" s="2" customFormat="1">
      <c r="A153" s="39"/>
      <c r="B153" s="40"/>
      <c r="C153" s="41"/>
      <c r="D153" s="241" t="s">
        <v>167</v>
      </c>
      <c r="E153" s="41"/>
      <c r="F153" s="242" t="s">
        <v>235</v>
      </c>
      <c r="G153" s="41"/>
      <c r="H153" s="41"/>
      <c r="I153" s="168"/>
      <c r="J153" s="41"/>
      <c r="K153" s="41"/>
      <c r="L153" s="42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167</v>
      </c>
      <c r="AU153" s="16" t="s">
        <v>80</v>
      </c>
    </row>
    <row r="154" s="10" customFormat="1">
      <c r="A154" s="10"/>
      <c r="B154" s="245"/>
      <c r="C154" s="246"/>
      <c r="D154" s="241" t="s">
        <v>173</v>
      </c>
      <c r="E154" s="247" t="s">
        <v>1</v>
      </c>
      <c r="F154" s="248" t="s">
        <v>474</v>
      </c>
      <c r="G154" s="246"/>
      <c r="H154" s="249">
        <v>0.76800000000000002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55" t="s">
        <v>173</v>
      </c>
      <c r="AU154" s="255" t="s">
        <v>80</v>
      </c>
      <c r="AV154" s="10" t="s">
        <v>90</v>
      </c>
      <c r="AW154" s="10" t="s">
        <v>34</v>
      </c>
      <c r="AX154" s="10" t="s">
        <v>87</v>
      </c>
      <c r="AY154" s="255" t="s">
        <v>165</v>
      </c>
    </row>
    <row r="155" s="2" customFormat="1" ht="21.75" customHeight="1">
      <c r="A155" s="39"/>
      <c r="B155" s="40"/>
      <c r="C155" s="256" t="s">
        <v>237</v>
      </c>
      <c r="D155" s="256" t="s">
        <v>196</v>
      </c>
      <c r="E155" s="257" t="s">
        <v>238</v>
      </c>
      <c r="F155" s="258" t="s">
        <v>239</v>
      </c>
      <c r="G155" s="259" t="s">
        <v>199</v>
      </c>
      <c r="H155" s="260">
        <v>767.89999999999998</v>
      </c>
      <c r="I155" s="261"/>
      <c r="J155" s="262">
        <f>ROUND(I155*H155,2)</f>
        <v>0</v>
      </c>
      <c r="K155" s="263"/>
      <c r="L155" s="264"/>
      <c r="M155" s="265" t="s">
        <v>1</v>
      </c>
      <c r="N155" s="266" t="s">
        <v>45</v>
      </c>
      <c r="O155" s="92"/>
      <c r="P155" s="238">
        <f>O155*H155</f>
        <v>0</v>
      </c>
      <c r="Q155" s="238">
        <v>0.001</v>
      </c>
      <c r="R155" s="238">
        <f>Q155*H155</f>
        <v>0.76790000000000003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200</v>
      </c>
      <c r="AT155" s="240" t="s">
        <v>196</v>
      </c>
      <c r="AU155" s="240" t="s">
        <v>80</v>
      </c>
      <c r="AY155" s="16" t="s">
        <v>165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87</v>
      </c>
      <c r="BK155" s="152">
        <f>ROUND(I155*H155,2)</f>
        <v>0</v>
      </c>
      <c r="BL155" s="16" t="s">
        <v>164</v>
      </c>
      <c r="BM155" s="240" t="s">
        <v>475</v>
      </c>
    </row>
    <row r="156" s="2" customFormat="1">
      <c r="A156" s="39"/>
      <c r="B156" s="40"/>
      <c r="C156" s="41"/>
      <c r="D156" s="241" t="s">
        <v>167</v>
      </c>
      <c r="E156" s="41"/>
      <c r="F156" s="242" t="s">
        <v>241</v>
      </c>
      <c r="G156" s="41"/>
      <c r="H156" s="41"/>
      <c r="I156" s="168"/>
      <c r="J156" s="41"/>
      <c r="K156" s="41"/>
      <c r="L156" s="42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167</v>
      </c>
      <c r="AU156" s="16" t="s">
        <v>80</v>
      </c>
    </row>
    <row r="157" s="10" customFormat="1">
      <c r="A157" s="10"/>
      <c r="B157" s="245"/>
      <c r="C157" s="246"/>
      <c r="D157" s="241" t="s">
        <v>173</v>
      </c>
      <c r="E157" s="247" t="s">
        <v>1</v>
      </c>
      <c r="F157" s="248" t="s">
        <v>476</v>
      </c>
      <c r="G157" s="246"/>
      <c r="H157" s="249">
        <v>767.89999999999998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55" t="s">
        <v>173</v>
      </c>
      <c r="AU157" s="255" t="s">
        <v>80</v>
      </c>
      <c r="AV157" s="10" t="s">
        <v>90</v>
      </c>
      <c r="AW157" s="10" t="s">
        <v>34</v>
      </c>
      <c r="AX157" s="10" t="s">
        <v>87</v>
      </c>
      <c r="AY157" s="255" t="s">
        <v>165</v>
      </c>
    </row>
    <row r="158" s="2" customFormat="1" ht="21.75" customHeight="1">
      <c r="A158" s="39"/>
      <c r="B158" s="40"/>
      <c r="C158" s="228" t="s">
        <v>8</v>
      </c>
      <c r="D158" s="228" t="s">
        <v>160</v>
      </c>
      <c r="E158" s="229" t="s">
        <v>243</v>
      </c>
      <c r="F158" s="230" t="s">
        <v>244</v>
      </c>
      <c r="G158" s="231" t="s">
        <v>209</v>
      </c>
      <c r="H158" s="232">
        <v>2152</v>
      </c>
      <c r="I158" s="233"/>
      <c r="J158" s="234">
        <f>ROUND(I158*H158,2)</f>
        <v>0</v>
      </c>
      <c r="K158" s="235"/>
      <c r="L158" s="42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164</v>
      </c>
      <c r="AT158" s="240" t="s">
        <v>160</v>
      </c>
      <c r="AU158" s="240" t="s">
        <v>80</v>
      </c>
      <c r="AY158" s="16" t="s">
        <v>165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87</v>
      </c>
      <c r="BK158" s="152">
        <f>ROUND(I158*H158,2)</f>
        <v>0</v>
      </c>
      <c r="BL158" s="16" t="s">
        <v>164</v>
      </c>
      <c r="BM158" s="240" t="s">
        <v>477</v>
      </c>
    </row>
    <row r="159" s="2" customFormat="1">
      <c r="A159" s="39"/>
      <c r="B159" s="40"/>
      <c r="C159" s="41"/>
      <c r="D159" s="241" t="s">
        <v>167</v>
      </c>
      <c r="E159" s="41"/>
      <c r="F159" s="242" t="s">
        <v>246</v>
      </c>
      <c r="G159" s="41"/>
      <c r="H159" s="41"/>
      <c r="I159" s="168"/>
      <c r="J159" s="41"/>
      <c r="K159" s="41"/>
      <c r="L159" s="42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167</v>
      </c>
      <c r="AU159" s="16" t="s">
        <v>80</v>
      </c>
    </row>
    <row r="160" s="10" customFormat="1">
      <c r="A160" s="10"/>
      <c r="B160" s="245"/>
      <c r="C160" s="246"/>
      <c r="D160" s="241" t="s">
        <v>173</v>
      </c>
      <c r="E160" s="247" t="s">
        <v>1</v>
      </c>
      <c r="F160" s="248" t="s">
        <v>478</v>
      </c>
      <c r="G160" s="246"/>
      <c r="H160" s="249">
        <v>2152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55" t="s">
        <v>173</v>
      </c>
      <c r="AU160" s="255" t="s">
        <v>80</v>
      </c>
      <c r="AV160" s="10" t="s">
        <v>90</v>
      </c>
      <c r="AW160" s="10" t="s">
        <v>34</v>
      </c>
      <c r="AX160" s="10" t="s">
        <v>87</v>
      </c>
      <c r="AY160" s="255" t="s">
        <v>165</v>
      </c>
    </row>
    <row r="161" s="2" customFormat="1" ht="21.75" customHeight="1">
      <c r="A161" s="39"/>
      <c r="B161" s="40"/>
      <c r="C161" s="228" t="s">
        <v>248</v>
      </c>
      <c r="D161" s="228" t="s">
        <v>160</v>
      </c>
      <c r="E161" s="229" t="s">
        <v>249</v>
      </c>
      <c r="F161" s="230" t="s">
        <v>250</v>
      </c>
      <c r="G161" s="231" t="s">
        <v>209</v>
      </c>
      <c r="H161" s="232">
        <v>10170</v>
      </c>
      <c r="I161" s="233"/>
      <c r="J161" s="234">
        <f>ROUND(I161*H161,2)</f>
        <v>0</v>
      </c>
      <c r="K161" s="235"/>
      <c r="L161" s="42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80</v>
      </c>
      <c r="AY161" s="16" t="s">
        <v>165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6" t="s">
        <v>87</v>
      </c>
      <c r="BK161" s="152">
        <f>ROUND(I161*H161,2)</f>
        <v>0</v>
      </c>
      <c r="BL161" s="16" t="s">
        <v>164</v>
      </c>
      <c r="BM161" s="240" t="s">
        <v>479</v>
      </c>
    </row>
    <row r="162" s="2" customFormat="1">
      <c r="A162" s="39"/>
      <c r="B162" s="40"/>
      <c r="C162" s="41"/>
      <c r="D162" s="241" t="s">
        <v>167</v>
      </c>
      <c r="E162" s="41"/>
      <c r="F162" s="242" t="s">
        <v>252</v>
      </c>
      <c r="G162" s="41"/>
      <c r="H162" s="41"/>
      <c r="I162" s="168"/>
      <c r="J162" s="41"/>
      <c r="K162" s="41"/>
      <c r="L162" s="42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167</v>
      </c>
      <c r="AU162" s="16" t="s">
        <v>80</v>
      </c>
    </row>
    <row r="163" s="10" customFormat="1">
      <c r="A163" s="10"/>
      <c r="B163" s="245"/>
      <c r="C163" s="246"/>
      <c r="D163" s="241" t="s">
        <v>173</v>
      </c>
      <c r="E163" s="247" t="s">
        <v>1</v>
      </c>
      <c r="F163" s="248" t="s">
        <v>480</v>
      </c>
      <c r="G163" s="246"/>
      <c r="H163" s="249">
        <v>10170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55" t="s">
        <v>173</v>
      </c>
      <c r="AU163" s="255" t="s">
        <v>80</v>
      </c>
      <c r="AV163" s="10" t="s">
        <v>90</v>
      </c>
      <c r="AW163" s="10" t="s">
        <v>34</v>
      </c>
      <c r="AX163" s="10" t="s">
        <v>87</v>
      </c>
      <c r="AY163" s="255" t="s">
        <v>165</v>
      </c>
    </row>
    <row r="164" s="2" customFormat="1" ht="16.5" customHeight="1">
      <c r="A164" s="39"/>
      <c r="B164" s="40"/>
      <c r="C164" s="256" t="s">
        <v>254</v>
      </c>
      <c r="D164" s="256" t="s">
        <v>196</v>
      </c>
      <c r="E164" s="257" t="s">
        <v>481</v>
      </c>
      <c r="F164" s="258" t="s">
        <v>482</v>
      </c>
      <c r="G164" s="259" t="s">
        <v>209</v>
      </c>
      <c r="H164" s="260">
        <v>12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45</v>
      </c>
      <c r="O164" s="92"/>
      <c r="P164" s="238">
        <f>O164*H164</f>
        <v>0</v>
      </c>
      <c r="Q164" s="238">
        <v>0.0035999999999999999</v>
      </c>
      <c r="R164" s="238">
        <f>Q164*H164</f>
        <v>0.043200000000000002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200</v>
      </c>
      <c r="AT164" s="240" t="s">
        <v>196</v>
      </c>
      <c r="AU164" s="240" t="s">
        <v>80</v>
      </c>
      <c r="AY164" s="16" t="s">
        <v>165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6" t="s">
        <v>87</v>
      </c>
      <c r="BK164" s="152">
        <f>ROUND(I164*H164,2)</f>
        <v>0</v>
      </c>
      <c r="BL164" s="16" t="s">
        <v>164</v>
      </c>
      <c r="BM164" s="240" t="s">
        <v>483</v>
      </c>
    </row>
    <row r="165" s="2" customFormat="1">
      <c r="A165" s="39"/>
      <c r="B165" s="40"/>
      <c r="C165" s="41"/>
      <c r="D165" s="241" t="s">
        <v>167</v>
      </c>
      <c r="E165" s="41"/>
      <c r="F165" s="242" t="s">
        <v>482</v>
      </c>
      <c r="G165" s="41"/>
      <c r="H165" s="41"/>
      <c r="I165" s="168"/>
      <c r="J165" s="41"/>
      <c r="K165" s="41"/>
      <c r="L165" s="42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167</v>
      </c>
      <c r="AU165" s="16" t="s">
        <v>80</v>
      </c>
    </row>
    <row r="166" s="2" customFormat="1" ht="16.5" customHeight="1">
      <c r="A166" s="39"/>
      <c r="B166" s="40"/>
      <c r="C166" s="256" t="s">
        <v>258</v>
      </c>
      <c r="D166" s="256" t="s">
        <v>196</v>
      </c>
      <c r="E166" s="257" t="s">
        <v>255</v>
      </c>
      <c r="F166" s="258" t="s">
        <v>256</v>
      </c>
      <c r="G166" s="259" t="s">
        <v>209</v>
      </c>
      <c r="H166" s="260">
        <v>180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45</v>
      </c>
      <c r="O166" s="92"/>
      <c r="P166" s="238">
        <f>O166*H166</f>
        <v>0</v>
      </c>
      <c r="Q166" s="238">
        <v>0.0035999999999999999</v>
      </c>
      <c r="R166" s="238">
        <f>Q166*H166</f>
        <v>0.64800000000000002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200</v>
      </c>
      <c r="AT166" s="240" t="s">
        <v>196</v>
      </c>
      <c r="AU166" s="240" t="s">
        <v>80</v>
      </c>
      <c r="AY166" s="16" t="s">
        <v>165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6" t="s">
        <v>87</v>
      </c>
      <c r="BK166" s="152">
        <f>ROUND(I166*H166,2)</f>
        <v>0</v>
      </c>
      <c r="BL166" s="16" t="s">
        <v>164</v>
      </c>
      <c r="BM166" s="240" t="s">
        <v>484</v>
      </c>
    </row>
    <row r="167" s="2" customFormat="1">
      <c r="A167" s="39"/>
      <c r="B167" s="40"/>
      <c r="C167" s="41"/>
      <c r="D167" s="241" t="s">
        <v>167</v>
      </c>
      <c r="E167" s="41"/>
      <c r="F167" s="242" t="s">
        <v>256</v>
      </c>
      <c r="G167" s="41"/>
      <c r="H167" s="41"/>
      <c r="I167" s="168"/>
      <c r="J167" s="41"/>
      <c r="K167" s="41"/>
      <c r="L167" s="42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167</v>
      </c>
      <c r="AU167" s="16" t="s">
        <v>80</v>
      </c>
    </row>
    <row r="168" s="2" customFormat="1" ht="16.5" customHeight="1">
      <c r="A168" s="39"/>
      <c r="B168" s="40"/>
      <c r="C168" s="256" t="s">
        <v>262</v>
      </c>
      <c r="D168" s="256" t="s">
        <v>196</v>
      </c>
      <c r="E168" s="257" t="s">
        <v>259</v>
      </c>
      <c r="F168" s="258" t="s">
        <v>260</v>
      </c>
      <c r="G168" s="259" t="s">
        <v>209</v>
      </c>
      <c r="H168" s="260">
        <v>160</v>
      </c>
      <c r="I168" s="261"/>
      <c r="J168" s="262">
        <f>ROUND(I168*H168,2)</f>
        <v>0</v>
      </c>
      <c r="K168" s="263"/>
      <c r="L168" s="264"/>
      <c r="M168" s="265" t="s">
        <v>1</v>
      </c>
      <c r="N168" s="266" t="s">
        <v>45</v>
      </c>
      <c r="O168" s="92"/>
      <c r="P168" s="238">
        <f>O168*H168</f>
        <v>0</v>
      </c>
      <c r="Q168" s="238">
        <v>0.0035999999999999999</v>
      </c>
      <c r="R168" s="238">
        <f>Q168*H168</f>
        <v>0.57599999999999996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200</v>
      </c>
      <c r="AT168" s="240" t="s">
        <v>196</v>
      </c>
      <c r="AU168" s="240" t="s">
        <v>80</v>
      </c>
      <c r="AY168" s="16" t="s">
        <v>165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87</v>
      </c>
      <c r="BK168" s="152">
        <f>ROUND(I168*H168,2)</f>
        <v>0</v>
      </c>
      <c r="BL168" s="16" t="s">
        <v>164</v>
      </c>
      <c r="BM168" s="240" t="s">
        <v>485</v>
      </c>
    </row>
    <row r="169" s="2" customFormat="1">
      <c r="A169" s="39"/>
      <c r="B169" s="40"/>
      <c r="C169" s="41"/>
      <c r="D169" s="241" t="s">
        <v>167</v>
      </c>
      <c r="E169" s="41"/>
      <c r="F169" s="242" t="s">
        <v>260</v>
      </c>
      <c r="G169" s="41"/>
      <c r="H169" s="41"/>
      <c r="I169" s="168"/>
      <c r="J169" s="41"/>
      <c r="K169" s="41"/>
      <c r="L169" s="42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167</v>
      </c>
      <c r="AU169" s="16" t="s">
        <v>80</v>
      </c>
    </row>
    <row r="170" s="2" customFormat="1" ht="16.5" customHeight="1">
      <c r="A170" s="39"/>
      <c r="B170" s="40"/>
      <c r="C170" s="256" t="s">
        <v>266</v>
      </c>
      <c r="D170" s="256" t="s">
        <v>196</v>
      </c>
      <c r="E170" s="257" t="s">
        <v>263</v>
      </c>
      <c r="F170" s="258" t="s">
        <v>264</v>
      </c>
      <c r="G170" s="259" t="s">
        <v>209</v>
      </c>
      <c r="H170" s="260">
        <v>160</v>
      </c>
      <c r="I170" s="261"/>
      <c r="J170" s="262">
        <f>ROUND(I170*H170,2)</f>
        <v>0</v>
      </c>
      <c r="K170" s="263"/>
      <c r="L170" s="264"/>
      <c r="M170" s="265" t="s">
        <v>1</v>
      </c>
      <c r="N170" s="266" t="s">
        <v>45</v>
      </c>
      <c r="O170" s="92"/>
      <c r="P170" s="238">
        <f>O170*H170</f>
        <v>0</v>
      </c>
      <c r="Q170" s="238">
        <v>0.0035999999999999999</v>
      </c>
      <c r="R170" s="238">
        <f>Q170*H170</f>
        <v>0.57599999999999996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200</v>
      </c>
      <c r="AT170" s="240" t="s">
        <v>196</v>
      </c>
      <c r="AU170" s="240" t="s">
        <v>80</v>
      </c>
      <c r="AY170" s="16" t="s">
        <v>165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87</v>
      </c>
      <c r="BK170" s="152">
        <f>ROUND(I170*H170,2)</f>
        <v>0</v>
      </c>
      <c r="BL170" s="16" t="s">
        <v>164</v>
      </c>
      <c r="BM170" s="240" t="s">
        <v>486</v>
      </c>
    </row>
    <row r="171" s="2" customFormat="1">
      <c r="A171" s="39"/>
      <c r="B171" s="40"/>
      <c r="C171" s="41"/>
      <c r="D171" s="241" t="s">
        <v>167</v>
      </c>
      <c r="E171" s="41"/>
      <c r="F171" s="242" t="s">
        <v>264</v>
      </c>
      <c r="G171" s="41"/>
      <c r="H171" s="41"/>
      <c r="I171" s="168"/>
      <c r="J171" s="41"/>
      <c r="K171" s="41"/>
      <c r="L171" s="42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6" t="s">
        <v>167</v>
      </c>
      <c r="AU171" s="16" t="s">
        <v>80</v>
      </c>
    </row>
    <row r="172" s="2" customFormat="1" ht="16.5" customHeight="1">
      <c r="A172" s="39"/>
      <c r="B172" s="40"/>
      <c r="C172" s="256" t="s">
        <v>7</v>
      </c>
      <c r="D172" s="256" t="s">
        <v>196</v>
      </c>
      <c r="E172" s="257" t="s">
        <v>267</v>
      </c>
      <c r="F172" s="258" t="s">
        <v>268</v>
      </c>
      <c r="G172" s="259" t="s">
        <v>209</v>
      </c>
      <c r="H172" s="260">
        <v>430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45</v>
      </c>
      <c r="O172" s="92"/>
      <c r="P172" s="238">
        <f>O172*H172</f>
        <v>0</v>
      </c>
      <c r="Q172" s="238">
        <v>0.0035999999999999999</v>
      </c>
      <c r="R172" s="238">
        <f>Q172*H172</f>
        <v>1.548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200</v>
      </c>
      <c r="AT172" s="240" t="s">
        <v>196</v>
      </c>
      <c r="AU172" s="240" t="s">
        <v>80</v>
      </c>
      <c r="AY172" s="16" t="s">
        <v>165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6" t="s">
        <v>87</v>
      </c>
      <c r="BK172" s="152">
        <f>ROUND(I172*H172,2)</f>
        <v>0</v>
      </c>
      <c r="BL172" s="16" t="s">
        <v>164</v>
      </c>
      <c r="BM172" s="240" t="s">
        <v>487</v>
      </c>
    </row>
    <row r="173" s="2" customFormat="1">
      <c r="A173" s="39"/>
      <c r="B173" s="40"/>
      <c r="C173" s="41"/>
      <c r="D173" s="241" t="s">
        <v>167</v>
      </c>
      <c r="E173" s="41"/>
      <c r="F173" s="242" t="s">
        <v>268</v>
      </c>
      <c r="G173" s="41"/>
      <c r="H173" s="41"/>
      <c r="I173" s="168"/>
      <c r="J173" s="41"/>
      <c r="K173" s="41"/>
      <c r="L173" s="42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167</v>
      </c>
      <c r="AU173" s="16" t="s">
        <v>80</v>
      </c>
    </row>
    <row r="174" s="2" customFormat="1" ht="16.5" customHeight="1">
      <c r="A174" s="39"/>
      <c r="B174" s="40"/>
      <c r="C174" s="256" t="s">
        <v>273</v>
      </c>
      <c r="D174" s="256" t="s">
        <v>196</v>
      </c>
      <c r="E174" s="257" t="s">
        <v>270</v>
      </c>
      <c r="F174" s="258" t="s">
        <v>271</v>
      </c>
      <c r="G174" s="259" t="s">
        <v>209</v>
      </c>
      <c r="H174" s="260">
        <v>119</v>
      </c>
      <c r="I174" s="261"/>
      <c r="J174" s="262">
        <f>ROUND(I174*H174,2)</f>
        <v>0</v>
      </c>
      <c r="K174" s="263"/>
      <c r="L174" s="264"/>
      <c r="M174" s="265" t="s">
        <v>1</v>
      </c>
      <c r="N174" s="266" t="s">
        <v>45</v>
      </c>
      <c r="O174" s="92"/>
      <c r="P174" s="238">
        <f>O174*H174</f>
        <v>0</v>
      </c>
      <c r="Q174" s="238">
        <v>0.0035999999999999999</v>
      </c>
      <c r="R174" s="238">
        <f>Q174*H174</f>
        <v>0.4284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200</v>
      </c>
      <c r="AT174" s="240" t="s">
        <v>196</v>
      </c>
      <c r="AU174" s="240" t="s">
        <v>80</v>
      </c>
      <c r="AY174" s="16" t="s">
        <v>165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6" t="s">
        <v>87</v>
      </c>
      <c r="BK174" s="152">
        <f>ROUND(I174*H174,2)</f>
        <v>0</v>
      </c>
      <c r="BL174" s="16" t="s">
        <v>164</v>
      </c>
      <c r="BM174" s="240" t="s">
        <v>488</v>
      </c>
    </row>
    <row r="175" s="2" customFormat="1">
      <c r="A175" s="39"/>
      <c r="B175" s="40"/>
      <c r="C175" s="41"/>
      <c r="D175" s="241" t="s">
        <v>167</v>
      </c>
      <c r="E175" s="41"/>
      <c r="F175" s="242" t="s">
        <v>271</v>
      </c>
      <c r="G175" s="41"/>
      <c r="H175" s="41"/>
      <c r="I175" s="168"/>
      <c r="J175" s="41"/>
      <c r="K175" s="41"/>
      <c r="L175" s="42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167</v>
      </c>
      <c r="AU175" s="16" t="s">
        <v>80</v>
      </c>
    </row>
    <row r="176" s="10" customFormat="1">
      <c r="A176" s="10"/>
      <c r="B176" s="245"/>
      <c r="C176" s="246"/>
      <c r="D176" s="241" t="s">
        <v>173</v>
      </c>
      <c r="E176" s="247" t="s">
        <v>1</v>
      </c>
      <c r="F176" s="248" t="s">
        <v>489</v>
      </c>
      <c r="G176" s="246"/>
      <c r="H176" s="249">
        <v>119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55" t="s">
        <v>173</v>
      </c>
      <c r="AU176" s="255" t="s">
        <v>80</v>
      </c>
      <c r="AV176" s="10" t="s">
        <v>90</v>
      </c>
      <c r="AW176" s="10" t="s">
        <v>34</v>
      </c>
      <c r="AX176" s="10" t="s">
        <v>87</v>
      </c>
      <c r="AY176" s="255" t="s">
        <v>165</v>
      </c>
    </row>
    <row r="177" s="2" customFormat="1" ht="16.5" customHeight="1">
      <c r="A177" s="39"/>
      <c r="B177" s="40"/>
      <c r="C177" s="256" t="s">
        <v>277</v>
      </c>
      <c r="D177" s="256" t="s">
        <v>196</v>
      </c>
      <c r="E177" s="257" t="s">
        <v>274</v>
      </c>
      <c r="F177" s="258" t="s">
        <v>275</v>
      </c>
      <c r="G177" s="259" t="s">
        <v>209</v>
      </c>
      <c r="H177" s="260">
        <v>331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45</v>
      </c>
      <c r="O177" s="92"/>
      <c r="P177" s="238">
        <f>O177*H177</f>
        <v>0</v>
      </c>
      <c r="Q177" s="238">
        <v>0.0035999999999999999</v>
      </c>
      <c r="R177" s="238">
        <f>Q177*H177</f>
        <v>1.1916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200</v>
      </c>
      <c r="AT177" s="240" t="s">
        <v>196</v>
      </c>
      <c r="AU177" s="240" t="s">
        <v>80</v>
      </c>
      <c r="AY177" s="16" t="s">
        <v>165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6" t="s">
        <v>87</v>
      </c>
      <c r="BK177" s="152">
        <f>ROUND(I177*H177,2)</f>
        <v>0</v>
      </c>
      <c r="BL177" s="16" t="s">
        <v>164</v>
      </c>
      <c r="BM177" s="240" t="s">
        <v>490</v>
      </c>
    </row>
    <row r="178" s="2" customFormat="1">
      <c r="A178" s="39"/>
      <c r="B178" s="40"/>
      <c r="C178" s="41"/>
      <c r="D178" s="241" t="s">
        <v>167</v>
      </c>
      <c r="E178" s="41"/>
      <c r="F178" s="242" t="s">
        <v>275</v>
      </c>
      <c r="G178" s="41"/>
      <c r="H178" s="41"/>
      <c r="I178" s="168"/>
      <c r="J178" s="41"/>
      <c r="K178" s="41"/>
      <c r="L178" s="42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6" t="s">
        <v>167</v>
      </c>
      <c r="AU178" s="16" t="s">
        <v>80</v>
      </c>
    </row>
    <row r="179" s="10" customFormat="1">
      <c r="A179" s="10"/>
      <c r="B179" s="245"/>
      <c r="C179" s="246"/>
      <c r="D179" s="241" t="s">
        <v>173</v>
      </c>
      <c r="E179" s="247" t="s">
        <v>1</v>
      </c>
      <c r="F179" s="248" t="s">
        <v>491</v>
      </c>
      <c r="G179" s="246"/>
      <c r="H179" s="249">
        <v>331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55" t="s">
        <v>173</v>
      </c>
      <c r="AU179" s="255" t="s">
        <v>80</v>
      </c>
      <c r="AV179" s="10" t="s">
        <v>90</v>
      </c>
      <c r="AW179" s="10" t="s">
        <v>34</v>
      </c>
      <c r="AX179" s="10" t="s">
        <v>87</v>
      </c>
      <c r="AY179" s="255" t="s">
        <v>165</v>
      </c>
    </row>
    <row r="180" s="2" customFormat="1" ht="16.5" customHeight="1">
      <c r="A180" s="39"/>
      <c r="B180" s="40"/>
      <c r="C180" s="256" t="s">
        <v>281</v>
      </c>
      <c r="D180" s="256" t="s">
        <v>196</v>
      </c>
      <c r="E180" s="257" t="s">
        <v>278</v>
      </c>
      <c r="F180" s="258" t="s">
        <v>279</v>
      </c>
      <c r="G180" s="259" t="s">
        <v>209</v>
      </c>
      <c r="H180" s="260">
        <v>250</v>
      </c>
      <c r="I180" s="261"/>
      <c r="J180" s="262">
        <f>ROUND(I180*H180,2)</f>
        <v>0</v>
      </c>
      <c r="K180" s="263"/>
      <c r="L180" s="264"/>
      <c r="M180" s="265" t="s">
        <v>1</v>
      </c>
      <c r="N180" s="266" t="s">
        <v>45</v>
      </c>
      <c r="O180" s="92"/>
      <c r="P180" s="238">
        <f>O180*H180</f>
        <v>0</v>
      </c>
      <c r="Q180" s="238">
        <v>0.0015</v>
      </c>
      <c r="R180" s="238">
        <f>Q180*H180</f>
        <v>0.375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200</v>
      </c>
      <c r="AT180" s="240" t="s">
        <v>196</v>
      </c>
      <c r="AU180" s="240" t="s">
        <v>80</v>
      </c>
      <c r="AY180" s="16" t="s">
        <v>165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6" t="s">
        <v>87</v>
      </c>
      <c r="BK180" s="152">
        <f>ROUND(I180*H180,2)</f>
        <v>0</v>
      </c>
      <c r="BL180" s="16" t="s">
        <v>164</v>
      </c>
      <c r="BM180" s="240" t="s">
        <v>492</v>
      </c>
    </row>
    <row r="181" s="2" customFormat="1">
      <c r="A181" s="39"/>
      <c r="B181" s="40"/>
      <c r="C181" s="41"/>
      <c r="D181" s="241" t="s">
        <v>167</v>
      </c>
      <c r="E181" s="41"/>
      <c r="F181" s="242" t="s">
        <v>279</v>
      </c>
      <c r="G181" s="41"/>
      <c r="H181" s="41"/>
      <c r="I181" s="168"/>
      <c r="J181" s="41"/>
      <c r="K181" s="41"/>
      <c r="L181" s="42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6" t="s">
        <v>167</v>
      </c>
      <c r="AU181" s="16" t="s">
        <v>80</v>
      </c>
    </row>
    <row r="182" s="2" customFormat="1" ht="21.75" customHeight="1">
      <c r="A182" s="39"/>
      <c r="B182" s="40"/>
      <c r="C182" s="256" t="s">
        <v>285</v>
      </c>
      <c r="D182" s="256" t="s">
        <v>196</v>
      </c>
      <c r="E182" s="257" t="s">
        <v>282</v>
      </c>
      <c r="F182" s="258" t="s">
        <v>283</v>
      </c>
      <c r="G182" s="259" t="s">
        <v>209</v>
      </c>
      <c r="H182" s="260">
        <v>260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45</v>
      </c>
      <c r="O182" s="92"/>
      <c r="P182" s="238">
        <f>O182*H182</f>
        <v>0</v>
      </c>
      <c r="Q182" s="238">
        <v>0.0015</v>
      </c>
      <c r="R182" s="238">
        <f>Q182*H182</f>
        <v>0.39000000000000001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200</v>
      </c>
      <c r="AT182" s="240" t="s">
        <v>196</v>
      </c>
      <c r="AU182" s="240" t="s">
        <v>80</v>
      </c>
      <c r="AY182" s="16" t="s">
        <v>165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6" t="s">
        <v>87</v>
      </c>
      <c r="BK182" s="152">
        <f>ROUND(I182*H182,2)</f>
        <v>0</v>
      </c>
      <c r="BL182" s="16" t="s">
        <v>164</v>
      </c>
      <c r="BM182" s="240" t="s">
        <v>493</v>
      </c>
    </row>
    <row r="183" s="2" customFormat="1">
      <c r="A183" s="39"/>
      <c r="B183" s="40"/>
      <c r="C183" s="41"/>
      <c r="D183" s="241" t="s">
        <v>167</v>
      </c>
      <c r="E183" s="41"/>
      <c r="F183" s="242" t="s">
        <v>283</v>
      </c>
      <c r="G183" s="41"/>
      <c r="H183" s="41"/>
      <c r="I183" s="168"/>
      <c r="J183" s="41"/>
      <c r="K183" s="41"/>
      <c r="L183" s="42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167</v>
      </c>
      <c r="AU183" s="16" t="s">
        <v>80</v>
      </c>
    </row>
    <row r="184" s="2" customFormat="1" ht="16.5" customHeight="1">
      <c r="A184" s="39"/>
      <c r="B184" s="40"/>
      <c r="C184" s="256" t="s">
        <v>289</v>
      </c>
      <c r="D184" s="256" t="s">
        <v>196</v>
      </c>
      <c r="E184" s="257" t="s">
        <v>286</v>
      </c>
      <c r="F184" s="258" t="s">
        <v>287</v>
      </c>
      <c r="G184" s="259" t="s">
        <v>209</v>
      </c>
      <c r="H184" s="260">
        <v>140</v>
      </c>
      <c r="I184" s="261"/>
      <c r="J184" s="262">
        <f>ROUND(I184*H184,2)</f>
        <v>0</v>
      </c>
      <c r="K184" s="263"/>
      <c r="L184" s="264"/>
      <c r="M184" s="265" t="s">
        <v>1</v>
      </c>
      <c r="N184" s="266" t="s">
        <v>45</v>
      </c>
      <c r="O184" s="92"/>
      <c r="P184" s="238">
        <f>O184*H184</f>
        <v>0</v>
      </c>
      <c r="Q184" s="238">
        <v>0.0015</v>
      </c>
      <c r="R184" s="238">
        <f>Q184*H184</f>
        <v>0.20999999999999999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200</v>
      </c>
      <c r="AT184" s="240" t="s">
        <v>196</v>
      </c>
      <c r="AU184" s="240" t="s">
        <v>80</v>
      </c>
      <c r="AY184" s="16" t="s">
        <v>165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6" t="s">
        <v>87</v>
      </c>
      <c r="BK184" s="152">
        <f>ROUND(I184*H184,2)</f>
        <v>0</v>
      </c>
      <c r="BL184" s="16" t="s">
        <v>164</v>
      </c>
      <c r="BM184" s="240" t="s">
        <v>494</v>
      </c>
    </row>
    <row r="185" s="2" customFormat="1">
      <c r="A185" s="39"/>
      <c r="B185" s="40"/>
      <c r="C185" s="41"/>
      <c r="D185" s="241" t="s">
        <v>167</v>
      </c>
      <c r="E185" s="41"/>
      <c r="F185" s="242" t="s">
        <v>287</v>
      </c>
      <c r="G185" s="41"/>
      <c r="H185" s="41"/>
      <c r="I185" s="168"/>
      <c r="J185" s="41"/>
      <c r="K185" s="41"/>
      <c r="L185" s="42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167</v>
      </c>
      <c r="AU185" s="16" t="s">
        <v>80</v>
      </c>
    </row>
    <row r="186" s="2" customFormat="1" ht="21.75" customHeight="1">
      <c r="A186" s="39"/>
      <c r="B186" s="40"/>
      <c r="C186" s="256" t="s">
        <v>293</v>
      </c>
      <c r="D186" s="256" t="s">
        <v>196</v>
      </c>
      <c r="E186" s="257" t="s">
        <v>290</v>
      </c>
      <c r="F186" s="258" t="s">
        <v>291</v>
      </c>
      <c r="G186" s="259" t="s">
        <v>209</v>
      </c>
      <c r="H186" s="260">
        <v>110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45</v>
      </c>
      <c r="O186" s="92"/>
      <c r="P186" s="238">
        <f>O186*H186</f>
        <v>0</v>
      </c>
      <c r="Q186" s="238">
        <v>0.0015</v>
      </c>
      <c r="R186" s="238">
        <f>Q186*H186</f>
        <v>0.16500000000000001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200</v>
      </c>
      <c r="AT186" s="240" t="s">
        <v>196</v>
      </c>
      <c r="AU186" s="240" t="s">
        <v>80</v>
      </c>
      <c r="AY186" s="16" t="s">
        <v>165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6" t="s">
        <v>87</v>
      </c>
      <c r="BK186" s="152">
        <f>ROUND(I186*H186,2)</f>
        <v>0</v>
      </c>
      <c r="BL186" s="16" t="s">
        <v>164</v>
      </c>
      <c r="BM186" s="240" t="s">
        <v>495</v>
      </c>
    </row>
    <row r="187" s="2" customFormat="1">
      <c r="A187" s="39"/>
      <c r="B187" s="40"/>
      <c r="C187" s="41"/>
      <c r="D187" s="241" t="s">
        <v>167</v>
      </c>
      <c r="E187" s="41"/>
      <c r="F187" s="242" t="s">
        <v>291</v>
      </c>
      <c r="G187" s="41"/>
      <c r="H187" s="41"/>
      <c r="I187" s="168"/>
      <c r="J187" s="41"/>
      <c r="K187" s="41"/>
      <c r="L187" s="42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167</v>
      </c>
      <c r="AU187" s="16" t="s">
        <v>80</v>
      </c>
    </row>
    <row r="188" s="2" customFormat="1" ht="16.5" customHeight="1">
      <c r="A188" s="39"/>
      <c r="B188" s="40"/>
      <c r="C188" s="256" t="s">
        <v>298</v>
      </c>
      <c r="D188" s="256" t="s">
        <v>196</v>
      </c>
      <c r="E188" s="257" t="s">
        <v>294</v>
      </c>
      <c r="F188" s="258" t="s">
        <v>295</v>
      </c>
      <c r="G188" s="259" t="s">
        <v>209</v>
      </c>
      <c r="H188" s="260">
        <v>1680</v>
      </c>
      <c r="I188" s="261"/>
      <c r="J188" s="262">
        <f>ROUND(I188*H188,2)</f>
        <v>0</v>
      </c>
      <c r="K188" s="263"/>
      <c r="L188" s="264"/>
      <c r="M188" s="265" t="s">
        <v>1</v>
      </c>
      <c r="N188" s="266" t="s">
        <v>45</v>
      </c>
      <c r="O188" s="92"/>
      <c r="P188" s="238">
        <f>O188*H188</f>
        <v>0</v>
      </c>
      <c r="Q188" s="238">
        <v>0.0011999999999999999</v>
      </c>
      <c r="R188" s="238">
        <f>Q188*H188</f>
        <v>2.016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200</v>
      </c>
      <c r="AT188" s="240" t="s">
        <v>196</v>
      </c>
      <c r="AU188" s="240" t="s">
        <v>80</v>
      </c>
      <c r="AY188" s="16" t="s">
        <v>165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87</v>
      </c>
      <c r="BK188" s="152">
        <f>ROUND(I188*H188,2)</f>
        <v>0</v>
      </c>
      <c r="BL188" s="16" t="s">
        <v>164</v>
      </c>
      <c r="BM188" s="240" t="s">
        <v>496</v>
      </c>
    </row>
    <row r="189" s="2" customFormat="1">
      <c r="A189" s="39"/>
      <c r="B189" s="40"/>
      <c r="C189" s="41"/>
      <c r="D189" s="241" t="s">
        <v>167</v>
      </c>
      <c r="E189" s="41"/>
      <c r="F189" s="242" t="s">
        <v>297</v>
      </c>
      <c r="G189" s="41"/>
      <c r="H189" s="41"/>
      <c r="I189" s="168"/>
      <c r="J189" s="41"/>
      <c r="K189" s="41"/>
      <c r="L189" s="42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167</v>
      </c>
      <c r="AU189" s="16" t="s">
        <v>80</v>
      </c>
    </row>
    <row r="190" s="2" customFormat="1" ht="16.5" customHeight="1">
      <c r="A190" s="39"/>
      <c r="B190" s="40"/>
      <c r="C190" s="256" t="s">
        <v>302</v>
      </c>
      <c r="D190" s="256" t="s">
        <v>196</v>
      </c>
      <c r="E190" s="257" t="s">
        <v>299</v>
      </c>
      <c r="F190" s="258" t="s">
        <v>300</v>
      </c>
      <c r="G190" s="259" t="s">
        <v>209</v>
      </c>
      <c r="H190" s="260">
        <v>1040</v>
      </c>
      <c r="I190" s="261"/>
      <c r="J190" s="262">
        <f>ROUND(I190*H190,2)</f>
        <v>0</v>
      </c>
      <c r="K190" s="263"/>
      <c r="L190" s="264"/>
      <c r="M190" s="265" t="s">
        <v>1</v>
      </c>
      <c r="N190" s="266" t="s">
        <v>45</v>
      </c>
      <c r="O190" s="92"/>
      <c r="P190" s="238">
        <f>O190*H190</f>
        <v>0</v>
      </c>
      <c r="Q190" s="238">
        <v>0.0011999999999999999</v>
      </c>
      <c r="R190" s="238">
        <f>Q190*H190</f>
        <v>1.248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200</v>
      </c>
      <c r="AT190" s="240" t="s">
        <v>196</v>
      </c>
      <c r="AU190" s="240" t="s">
        <v>80</v>
      </c>
      <c r="AY190" s="16" t="s">
        <v>165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6" t="s">
        <v>87</v>
      </c>
      <c r="BK190" s="152">
        <f>ROUND(I190*H190,2)</f>
        <v>0</v>
      </c>
      <c r="BL190" s="16" t="s">
        <v>164</v>
      </c>
      <c r="BM190" s="240" t="s">
        <v>497</v>
      </c>
    </row>
    <row r="191" s="2" customFormat="1">
      <c r="A191" s="39"/>
      <c r="B191" s="40"/>
      <c r="C191" s="41"/>
      <c r="D191" s="241" t="s">
        <v>167</v>
      </c>
      <c r="E191" s="41"/>
      <c r="F191" s="242" t="s">
        <v>300</v>
      </c>
      <c r="G191" s="41"/>
      <c r="H191" s="41"/>
      <c r="I191" s="168"/>
      <c r="J191" s="41"/>
      <c r="K191" s="41"/>
      <c r="L191" s="42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6" t="s">
        <v>167</v>
      </c>
      <c r="AU191" s="16" t="s">
        <v>80</v>
      </c>
    </row>
    <row r="192" s="2" customFormat="1" ht="16.5" customHeight="1">
      <c r="A192" s="39"/>
      <c r="B192" s="40"/>
      <c r="C192" s="256" t="s">
        <v>306</v>
      </c>
      <c r="D192" s="256" t="s">
        <v>196</v>
      </c>
      <c r="E192" s="257" t="s">
        <v>303</v>
      </c>
      <c r="F192" s="258" t="s">
        <v>304</v>
      </c>
      <c r="G192" s="259" t="s">
        <v>209</v>
      </c>
      <c r="H192" s="260">
        <v>1720</v>
      </c>
      <c r="I192" s="261"/>
      <c r="J192" s="262">
        <f>ROUND(I192*H192,2)</f>
        <v>0</v>
      </c>
      <c r="K192" s="263"/>
      <c r="L192" s="264"/>
      <c r="M192" s="265" t="s">
        <v>1</v>
      </c>
      <c r="N192" s="266" t="s">
        <v>45</v>
      </c>
      <c r="O192" s="92"/>
      <c r="P192" s="238">
        <f>O192*H192</f>
        <v>0</v>
      </c>
      <c r="Q192" s="238">
        <v>0.0011999999999999999</v>
      </c>
      <c r="R192" s="238">
        <f>Q192*H192</f>
        <v>2.0639999999999996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200</v>
      </c>
      <c r="AT192" s="240" t="s">
        <v>196</v>
      </c>
      <c r="AU192" s="240" t="s">
        <v>80</v>
      </c>
      <c r="AY192" s="16" t="s">
        <v>165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6" t="s">
        <v>87</v>
      </c>
      <c r="BK192" s="152">
        <f>ROUND(I192*H192,2)</f>
        <v>0</v>
      </c>
      <c r="BL192" s="16" t="s">
        <v>164</v>
      </c>
      <c r="BM192" s="240" t="s">
        <v>498</v>
      </c>
    </row>
    <row r="193" s="2" customFormat="1">
      <c r="A193" s="39"/>
      <c r="B193" s="40"/>
      <c r="C193" s="41"/>
      <c r="D193" s="241" t="s">
        <v>167</v>
      </c>
      <c r="E193" s="41"/>
      <c r="F193" s="242" t="s">
        <v>304</v>
      </c>
      <c r="G193" s="41"/>
      <c r="H193" s="41"/>
      <c r="I193" s="168"/>
      <c r="J193" s="41"/>
      <c r="K193" s="41"/>
      <c r="L193" s="42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6" t="s">
        <v>167</v>
      </c>
      <c r="AU193" s="16" t="s">
        <v>80</v>
      </c>
    </row>
    <row r="194" s="2" customFormat="1" ht="16.5" customHeight="1">
      <c r="A194" s="39"/>
      <c r="B194" s="40"/>
      <c r="C194" s="256" t="s">
        <v>311</v>
      </c>
      <c r="D194" s="256" t="s">
        <v>196</v>
      </c>
      <c r="E194" s="257" t="s">
        <v>307</v>
      </c>
      <c r="F194" s="258" t="s">
        <v>308</v>
      </c>
      <c r="G194" s="259" t="s">
        <v>209</v>
      </c>
      <c r="H194" s="260">
        <v>1430</v>
      </c>
      <c r="I194" s="261"/>
      <c r="J194" s="262">
        <f>ROUND(I194*H194,2)</f>
        <v>0</v>
      </c>
      <c r="K194" s="263"/>
      <c r="L194" s="264"/>
      <c r="M194" s="265" t="s">
        <v>1</v>
      </c>
      <c r="N194" s="266" t="s">
        <v>45</v>
      </c>
      <c r="O194" s="92"/>
      <c r="P194" s="238">
        <f>O194*H194</f>
        <v>0</v>
      </c>
      <c r="Q194" s="238">
        <v>0.0011999999999999999</v>
      </c>
      <c r="R194" s="238">
        <f>Q194*H194</f>
        <v>1.7159999999999998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200</v>
      </c>
      <c r="AT194" s="240" t="s">
        <v>196</v>
      </c>
      <c r="AU194" s="240" t="s">
        <v>80</v>
      </c>
      <c r="AY194" s="16" t="s">
        <v>165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87</v>
      </c>
      <c r="BK194" s="152">
        <f>ROUND(I194*H194,2)</f>
        <v>0</v>
      </c>
      <c r="BL194" s="16" t="s">
        <v>164</v>
      </c>
      <c r="BM194" s="240" t="s">
        <v>499</v>
      </c>
    </row>
    <row r="195" s="2" customFormat="1">
      <c r="A195" s="39"/>
      <c r="B195" s="40"/>
      <c r="C195" s="41"/>
      <c r="D195" s="241" t="s">
        <v>167</v>
      </c>
      <c r="E195" s="41"/>
      <c r="F195" s="242" t="s">
        <v>308</v>
      </c>
      <c r="G195" s="41"/>
      <c r="H195" s="41"/>
      <c r="I195" s="168"/>
      <c r="J195" s="41"/>
      <c r="K195" s="41"/>
      <c r="L195" s="42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6" t="s">
        <v>167</v>
      </c>
      <c r="AU195" s="16" t="s">
        <v>80</v>
      </c>
    </row>
    <row r="196" s="10" customFormat="1">
      <c r="A196" s="10"/>
      <c r="B196" s="245"/>
      <c r="C196" s="246"/>
      <c r="D196" s="241" t="s">
        <v>173</v>
      </c>
      <c r="E196" s="247" t="s">
        <v>1</v>
      </c>
      <c r="F196" s="248" t="s">
        <v>500</v>
      </c>
      <c r="G196" s="246"/>
      <c r="H196" s="249">
        <v>1430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55" t="s">
        <v>173</v>
      </c>
      <c r="AU196" s="255" t="s">
        <v>80</v>
      </c>
      <c r="AV196" s="10" t="s">
        <v>90</v>
      </c>
      <c r="AW196" s="10" t="s">
        <v>34</v>
      </c>
      <c r="AX196" s="10" t="s">
        <v>87</v>
      </c>
      <c r="AY196" s="255" t="s">
        <v>165</v>
      </c>
    </row>
    <row r="197" s="2" customFormat="1" ht="16.5" customHeight="1">
      <c r="A197" s="39"/>
      <c r="B197" s="40"/>
      <c r="C197" s="256" t="s">
        <v>315</v>
      </c>
      <c r="D197" s="256" t="s">
        <v>196</v>
      </c>
      <c r="E197" s="257" t="s">
        <v>312</v>
      </c>
      <c r="F197" s="258" t="s">
        <v>313</v>
      </c>
      <c r="G197" s="259" t="s">
        <v>209</v>
      </c>
      <c r="H197" s="260">
        <v>1280</v>
      </c>
      <c r="I197" s="261"/>
      <c r="J197" s="262">
        <f>ROUND(I197*H197,2)</f>
        <v>0</v>
      </c>
      <c r="K197" s="263"/>
      <c r="L197" s="264"/>
      <c r="M197" s="265" t="s">
        <v>1</v>
      </c>
      <c r="N197" s="266" t="s">
        <v>45</v>
      </c>
      <c r="O197" s="92"/>
      <c r="P197" s="238">
        <f>O197*H197</f>
        <v>0</v>
      </c>
      <c r="Q197" s="238">
        <v>0.0011999999999999999</v>
      </c>
      <c r="R197" s="238">
        <f>Q197*H197</f>
        <v>1.5359999999999998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200</v>
      </c>
      <c r="AT197" s="240" t="s">
        <v>196</v>
      </c>
      <c r="AU197" s="240" t="s">
        <v>80</v>
      </c>
      <c r="AY197" s="16" t="s">
        <v>165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6" t="s">
        <v>87</v>
      </c>
      <c r="BK197" s="152">
        <f>ROUND(I197*H197,2)</f>
        <v>0</v>
      </c>
      <c r="BL197" s="16" t="s">
        <v>164</v>
      </c>
      <c r="BM197" s="240" t="s">
        <v>501</v>
      </c>
    </row>
    <row r="198" s="2" customFormat="1">
      <c r="A198" s="39"/>
      <c r="B198" s="40"/>
      <c r="C198" s="41"/>
      <c r="D198" s="241" t="s">
        <v>167</v>
      </c>
      <c r="E198" s="41"/>
      <c r="F198" s="242" t="s">
        <v>313</v>
      </c>
      <c r="G198" s="41"/>
      <c r="H198" s="41"/>
      <c r="I198" s="168"/>
      <c r="J198" s="41"/>
      <c r="K198" s="41"/>
      <c r="L198" s="42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6" t="s">
        <v>167</v>
      </c>
      <c r="AU198" s="16" t="s">
        <v>80</v>
      </c>
    </row>
    <row r="199" s="2" customFormat="1" ht="16.5" customHeight="1">
      <c r="A199" s="39"/>
      <c r="B199" s="40"/>
      <c r="C199" s="256" t="s">
        <v>319</v>
      </c>
      <c r="D199" s="256" t="s">
        <v>196</v>
      </c>
      <c r="E199" s="257" t="s">
        <v>316</v>
      </c>
      <c r="F199" s="258" t="s">
        <v>317</v>
      </c>
      <c r="G199" s="259" t="s">
        <v>209</v>
      </c>
      <c r="H199" s="260">
        <v>1720</v>
      </c>
      <c r="I199" s="261"/>
      <c r="J199" s="262">
        <f>ROUND(I199*H199,2)</f>
        <v>0</v>
      </c>
      <c r="K199" s="263"/>
      <c r="L199" s="264"/>
      <c r="M199" s="265" t="s">
        <v>1</v>
      </c>
      <c r="N199" s="266" t="s">
        <v>45</v>
      </c>
      <c r="O199" s="92"/>
      <c r="P199" s="238">
        <f>O199*H199</f>
        <v>0</v>
      </c>
      <c r="Q199" s="238">
        <v>0.0011999999999999999</v>
      </c>
      <c r="R199" s="238">
        <f>Q199*H199</f>
        <v>2.0639999999999996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200</v>
      </c>
      <c r="AT199" s="240" t="s">
        <v>196</v>
      </c>
      <c r="AU199" s="240" t="s">
        <v>80</v>
      </c>
      <c r="AY199" s="16" t="s">
        <v>165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6" t="s">
        <v>87</v>
      </c>
      <c r="BK199" s="152">
        <f>ROUND(I199*H199,2)</f>
        <v>0</v>
      </c>
      <c r="BL199" s="16" t="s">
        <v>164</v>
      </c>
      <c r="BM199" s="240" t="s">
        <v>502</v>
      </c>
    </row>
    <row r="200" s="2" customFormat="1">
      <c r="A200" s="39"/>
      <c r="B200" s="40"/>
      <c r="C200" s="41"/>
      <c r="D200" s="241" t="s">
        <v>167</v>
      </c>
      <c r="E200" s="41"/>
      <c r="F200" s="242" t="s">
        <v>317</v>
      </c>
      <c r="G200" s="41"/>
      <c r="H200" s="41"/>
      <c r="I200" s="168"/>
      <c r="J200" s="41"/>
      <c r="K200" s="41"/>
      <c r="L200" s="42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6" t="s">
        <v>167</v>
      </c>
      <c r="AU200" s="16" t="s">
        <v>80</v>
      </c>
    </row>
    <row r="201" s="2" customFormat="1" ht="16.5" customHeight="1">
      <c r="A201" s="39"/>
      <c r="B201" s="40"/>
      <c r="C201" s="256" t="s">
        <v>323</v>
      </c>
      <c r="D201" s="256" t="s">
        <v>196</v>
      </c>
      <c r="E201" s="257" t="s">
        <v>320</v>
      </c>
      <c r="F201" s="258" t="s">
        <v>321</v>
      </c>
      <c r="G201" s="259" t="s">
        <v>209</v>
      </c>
      <c r="H201" s="260">
        <v>660</v>
      </c>
      <c r="I201" s="261"/>
      <c r="J201" s="262">
        <f>ROUND(I201*H201,2)</f>
        <v>0</v>
      </c>
      <c r="K201" s="263"/>
      <c r="L201" s="264"/>
      <c r="M201" s="265" t="s">
        <v>1</v>
      </c>
      <c r="N201" s="266" t="s">
        <v>45</v>
      </c>
      <c r="O201" s="92"/>
      <c r="P201" s="238">
        <f>O201*H201</f>
        <v>0</v>
      </c>
      <c r="Q201" s="238">
        <v>0.0011999999999999999</v>
      </c>
      <c r="R201" s="238">
        <f>Q201*H201</f>
        <v>0.79199999999999993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200</v>
      </c>
      <c r="AT201" s="240" t="s">
        <v>196</v>
      </c>
      <c r="AU201" s="240" t="s">
        <v>80</v>
      </c>
      <c r="AY201" s="16" t="s">
        <v>165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6" t="s">
        <v>87</v>
      </c>
      <c r="BK201" s="152">
        <f>ROUND(I201*H201,2)</f>
        <v>0</v>
      </c>
      <c r="BL201" s="16" t="s">
        <v>164</v>
      </c>
      <c r="BM201" s="240" t="s">
        <v>503</v>
      </c>
    </row>
    <row r="202" s="2" customFormat="1">
      <c r="A202" s="39"/>
      <c r="B202" s="40"/>
      <c r="C202" s="41"/>
      <c r="D202" s="241" t="s">
        <v>167</v>
      </c>
      <c r="E202" s="41"/>
      <c r="F202" s="242" t="s">
        <v>321</v>
      </c>
      <c r="G202" s="41"/>
      <c r="H202" s="41"/>
      <c r="I202" s="168"/>
      <c r="J202" s="41"/>
      <c r="K202" s="41"/>
      <c r="L202" s="42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6" t="s">
        <v>167</v>
      </c>
      <c r="AU202" s="16" t="s">
        <v>80</v>
      </c>
    </row>
    <row r="203" s="2" customFormat="1" ht="16.5" customHeight="1">
      <c r="A203" s="39"/>
      <c r="B203" s="40"/>
      <c r="C203" s="256" t="s">
        <v>327</v>
      </c>
      <c r="D203" s="256" t="s">
        <v>196</v>
      </c>
      <c r="E203" s="257" t="s">
        <v>324</v>
      </c>
      <c r="F203" s="258" t="s">
        <v>325</v>
      </c>
      <c r="G203" s="259" t="s">
        <v>209</v>
      </c>
      <c r="H203" s="260">
        <v>640</v>
      </c>
      <c r="I203" s="261"/>
      <c r="J203" s="262">
        <f>ROUND(I203*H203,2)</f>
        <v>0</v>
      </c>
      <c r="K203" s="263"/>
      <c r="L203" s="264"/>
      <c r="M203" s="265" t="s">
        <v>1</v>
      </c>
      <c r="N203" s="266" t="s">
        <v>45</v>
      </c>
      <c r="O203" s="92"/>
      <c r="P203" s="238">
        <f>O203*H203</f>
        <v>0</v>
      </c>
      <c r="Q203" s="238">
        <v>0.0011999999999999999</v>
      </c>
      <c r="R203" s="238">
        <f>Q203*H203</f>
        <v>0.7679999999999999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200</v>
      </c>
      <c r="AT203" s="240" t="s">
        <v>196</v>
      </c>
      <c r="AU203" s="240" t="s">
        <v>80</v>
      </c>
      <c r="AY203" s="16" t="s">
        <v>165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6" t="s">
        <v>87</v>
      </c>
      <c r="BK203" s="152">
        <f>ROUND(I203*H203,2)</f>
        <v>0</v>
      </c>
      <c r="BL203" s="16" t="s">
        <v>164</v>
      </c>
      <c r="BM203" s="240" t="s">
        <v>504</v>
      </c>
    </row>
    <row r="204" s="2" customFormat="1">
      <c r="A204" s="39"/>
      <c r="B204" s="40"/>
      <c r="C204" s="41"/>
      <c r="D204" s="241" t="s">
        <v>167</v>
      </c>
      <c r="E204" s="41"/>
      <c r="F204" s="242" t="s">
        <v>325</v>
      </c>
      <c r="G204" s="41"/>
      <c r="H204" s="41"/>
      <c r="I204" s="168"/>
      <c r="J204" s="41"/>
      <c r="K204" s="41"/>
      <c r="L204" s="42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167</v>
      </c>
      <c r="AU204" s="16" t="s">
        <v>80</v>
      </c>
    </row>
    <row r="205" s="2" customFormat="1" ht="21.75" customHeight="1">
      <c r="A205" s="39"/>
      <c r="B205" s="40"/>
      <c r="C205" s="228" t="s">
        <v>332</v>
      </c>
      <c r="D205" s="228" t="s">
        <v>160</v>
      </c>
      <c r="E205" s="229" t="s">
        <v>505</v>
      </c>
      <c r="F205" s="230" t="s">
        <v>506</v>
      </c>
      <c r="G205" s="231" t="s">
        <v>209</v>
      </c>
      <c r="H205" s="232">
        <v>42</v>
      </c>
      <c r="I205" s="233"/>
      <c r="J205" s="234">
        <f>ROUND(I205*H205,2)</f>
        <v>0</v>
      </c>
      <c r="K205" s="235"/>
      <c r="L205" s="42"/>
      <c r="M205" s="236" t="s">
        <v>1</v>
      </c>
      <c r="N205" s="237" t="s">
        <v>45</v>
      </c>
      <c r="O205" s="92"/>
      <c r="P205" s="238">
        <f>O205*H205</f>
        <v>0</v>
      </c>
      <c r="Q205" s="238">
        <v>5.0000000000000002E-05</v>
      </c>
      <c r="R205" s="238">
        <f>Q205*H205</f>
        <v>0.0021000000000000003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164</v>
      </c>
      <c r="AT205" s="240" t="s">
        <v>160</v>
      </c>
      <c r="AU205" s="240" t="s">
        <v>80</v>
      </c>
      <c r="AY205" s="16" t="s">
        <v>165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6" t="s">
        <v>87</v>
      </c>
      <c r="BK205" s="152">
        <f>ROUND(I205*H205,2)</f>
        <v>0</v>
      </c>
      <c r="BL205" s="16" t="s">
        <v>164</v>
      </c>
      <c r="BM205" s="240" t="s">
        <v>507</v>
      </c>
    </row>
    <row r="206" s="2" customFormat="1">
      <c r="A206" s="39"/>
      <c r="B206" s="40"/>
      <c r="C206" s="41"/>
      <c r="D206" s="241" t="s">
        <v>167</v>
      </c>
      <c r="E206" s="41"/>
      <c r="F206" s="242" t="s">
        <v>508</v>
      </c>
      <c r="G206" s="41"/>
      <c r="H206" s="41"/>
      <c r="I206" s="168"/>
      <c r="J206" s="41"/>
      <c r="K206" s="41"/>
      <c r="L206" s="42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6" t="s">
        <v>167</v>
      </c>
      <c r="AU206" s="16" t="s">
        <v>80</v>
      </c>
    </row>
    <row r="207" s="2" customFormat="1" ht="21.75" customHeight="1">
      <c r="A207" s="39"/>
      <c r="B207" s="40"/>
      <c r="C207" s="228" t="s">
        <v>338</v>
      </c>
      <c r="D207" s="228" t="s">
        <v>160</v>
      </c>
      <c r="E207" s="229" t="s">
        <v>328</v>
      </c>
      <c r="F207" s="230" t="s">
        <v>329</v>
      </c>
      <c r="G207" s="231" t="s">
        <v>209</v>
      </c>
      <c r="H207" s="232">
        <v>1350</v>
      </c>
      <c r="I207" s="233"/>
      <c r="J207" s="234">
        <f>ROUND(I207*H207,2)</f>
        <v>0</v>
      </c>
      <c r="K207" s="235"/>
      <c r="L207" s="42"/>
      <c r="M207" s="236" t="s">
        <v>1</v>
      </c>
      <c r="N207" s="237" t="s">
        <v>45</v>
      </c>
      <c r="O207" s="92"/>
      <c r="P207" s="238">
        <f>O207*H207</f>
        <v>0</v>
      </c>
      <c r="Q207" s="238">
        <v>5.0000000000000002E-05</v>
      </c>
      <c r="R207" s="238">
        <f>Q207*H207</f>
        <v>0.067500000000000004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164</v>
      </c>
      <c r="AT207" s="240" t="s">
        <v>160</v>
      </c>
      <c r="AU207" s="240" t="s">
        <v>80</v>
      </c>
      <c r="AY207" s="16" t="s">
        <v>165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6" t="s">
        <v>87</v>
      </c>
      <c r="BK207" s="152">
        <f>ROUND(I207*H207,2)</f>
        <v>0</v>
      </c>
      <c r="BL207" s="16" t="s">
        <v>164</v>
      </c>
      <c r="BM207" s="240" t="s">
        <v>509</v>
      </c>
    </row>
    <row r="208" s="2" customFormat="1">
      <c r="A208" s="39"/>
      <c r="B208" s="40"/>
      <c r="C208" s="41"/>
      <c r="D208" s="241" t="s">
        <v>167</v>
      </c>
      <c r="E208" s="41"/>
      <c r="F208" s="242" t="s">
        <v>331</v>
      </c>
      <c r="G208" s="41"/>
      <c r="H208" s="41"/>
      <c r="I208" s="168"/>
      <c r="J208" s="41"/>
      <c r="K208" s="41"/>
      <c r="L208" s="42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167</v>
      </c>
      <c r="AU208" s="16" t="s">
        <v>80</v>
      </c>
    </row>
    <row r="209" s="2" customFormat="1" ht="16.5" customHeight="1">
      <c r="A209" s="39"/>
      <c r="B209" s="40"/>
      <c r="C209" s="228" t="s">
        <v>343</v>
      </c>
      <c r="D209" s="228" t="s">
        <v>160</v>
      </c>
      <c r="E209" s="229" t="s">
        <v>333</v>
      </c>
      <c r="F209" s="230" t="s">
        <v>334</v>
      </c>
      <c r="G209" s="231" t="s">
        <v>209</v>
      </c>
      <c r="H209" s="232">
        <v>2826</v>
      </c>
      <c r="I209" s="233"/>
      <c r="J209" s="234">
        <f>ROUND(I209*H209,2)</f>
        <v>0</v>
      </c>
      <c r="K209" s="235"/>
      <c r="L209" s="42"/>
      <c r="M209" s="236" t="s">
        <v>1</v>
      </c>
      <c r="N209" s="237" t="s">
        <v>45</v>
      </c>
      <c r="O209" s="92"/>
      <c r="P209" s="238">
        <f>O209*H209</f>
        <v>0</v>
      </c>
      <c r="Q209" s="238">
        <v>0.0025999999999999999</v>
      </c>
      <c r="R209" s="238">
        <f>Q209*H209</f>
        <v>7.3475999999999999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164</v>
      </c>
      <c r="AT209" s="240" t="s">
        <v>160</v>
      </c>
      <c r="AU209" s="240" t="s">
        <v>80</v>
      </c>
      <c r="AY209" s="16" t="s">
        <v>165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6" t="s">
        <v>87</v>
      </c>
      <c r="BK209" s="152">
        <f>ROUND(I209*H209,2)</f>
        <v>0</v>
      </c>
      <c r="BL209" s="16" t="s">
        <v>164</v>
      </c>
      <c r="BM209" s="240" t="s">
        <v>510</v>
      </c>
    </row>
    <row r="210" s="2" customFormat="1">
      <c r="A210" s="39"/>
      <c r="B210" s="40"/>
      <c r="C210" s="41"/>
      <c r="D210" s="241" t="s">
        <v>167</v>
      </c>
      <c r="E210" s="41"/>
      <c r="F210" s="242" t="s">
        <v>336</v>
      </c>
      <c r="G210" s="41"/>
      <c r="H210" s="41"/>
      <c r="I210" s="168"/>
      <c r="J210" s="41"/>
      <c r="K210" s="41"/>
      <c r="L210" s="42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6" t="s">
        <v>167</v>
      </c>
      <c r="AU210" s="16" t="s">
        <v>80</v>
      </c>
    </row>
    <row r="211" s="10" customFormat="1">
      <c r="A211" s="10"/>
      <c r="B211" s="245"/>
      <c r="C211" s="246"/>
      <c r="D211" s="241" t="s">
        <v>173</v>
      </c>
      <c r="E211" s="247" t="s">
        <v>1</v>
      </c>
      <c r="F211" s="248" t="s">
        <v>511</v>
      </c>
      <c r="G211" s="246"/>
      <c r="H211" s="249">
        <v>2826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55" t="s">
        <v>173</v>
      </c>
      <c r="AU211" s="255" t="s">
        <v>80</v>
      </c>
      <c r="AV211" s="10" t="s">
        <v>90</v>
      </c>
      <c r="AW211" s="10" t="s">
        <v>34</v>
      </c>
      <c r="AX211" s="10" t="s">
        <v>87</v>
      </c>
      <c r="AY211" s="255" t="s">
        <v>165</v>
      </c>
    </row>
    <row r="212" s="2" customFormat="1" ht="21.75" customHeight="1">
      <c r="A212" s="39"/>
      <c r="B212" s="40"/>
      <c r="C212" s="228" t="s">
        <v>350</v>
      </c>
      <c r="D212" s="228" t="s">
        <v>160</v>
      </c>
      <c r="E212" s="229" t="s">
        <v>512</v>
      </c>
      <c r="F212" s="230" t="s">
        <v>340</v>
      </c>
      <c r="G212" s="231" t="s">
        <v>209</v>
      </c>
      <c r="H212" s="232">
        <v>42</v>
      </c>
      <c r="I212" s="233"/>
      <c r="J212" s="234">
        <f>ROUND(I212*H212,2)</f>
        <v>0</v>
      </c>
      <c r="K212" s="235"/>
      <c r="L212" s="42"/>
      <c r="M212" s="236" t="s">
        <v>1</v>
      </c>
      <c r="N212" s="237" t="s">
        <v>45</v>
      </c>
      <c r="O212" s="92"/>
      <c r="P212" s="238">
        <f>O212*H212</f>
        <v>0</v>
      </c>
      <c r="Q212" s="238">
        <v>0.0020799999999999998</v>
      </c>
      <c r="R212" s="238">
        <f>Q212*H212</f>
        <v>0.087359999999999993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164</v>
      </c>
      <c r="AT212" s="240" t="s">
        <v>160</v>
      </c>
      <c r="AU212" s="240" t="s">
        <v>80</v>
      </c>
      <c r="AY212" s="16" t="s">
        <v>165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6" t="s">
        <v>87</v>
      </c>
      <c r="BK212" s="152">
        <f>ROUND(I212*H212,2)</f>
        <v>0</v>
      </c>
      <c r="BL212" s="16" t="s">
        <v>164</v>
      </c>
      <c r="BM212" s="240" t="s">
        <v>513</v>
      </c>
    </row>
    <row r="213" s="2" customFormat="1">
      <c r="A213" s="39"/>
      <c r="B213" s="40"/>
      <c r="C213" s="41"/>
      <c r="D213" s="241" t="s">
        <v>167</v>
      </c>
      <c r="E213" s="41"/>
      <c r="F213" s="242" t="s">
        <v>342</v>
      </c>
      <c r="G213" s="41"/>
      <c r="H213" s="41"/>
      <c r="I213" s="168"/>
      <c r="J213" s="41"/>
      <c r="K213" s="41"/>
      <c r="L213" s="42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6" t="s">
        <v>167</v>
      </c>
      <c r="AU213" s="16" t="s">
        <v>80</v>
      </c>
    </row>
    <row r="214" s="10" customFormat="1">
      <c r="A214" s="10"/>
      <c r="B214" s="245"/>
      <c r="C214" s="246"/>
      <c r="D214" s="241" t="s">
        <v>173</v>
      </c>
      <c r="E214" s="247" t="s">
        <v>1</v>
      </c>
      <c r="F214" s="248" t="s">
        <v>514</v>
      </c>
      <c r="G214" s="246"/>
      <c r="H214" s="249">
        <v>42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55" t="s">
        <v>173</v>
      </c>
      <c r="AU214" s="255" t="s">
        <v>80</v>
      </c>
      <c r="AV214" s="10" t="s">
        <v>90</v>
      </c>
      <c r="AW214" s="10" t="s">
        <v>34</v>
      </c>
      <c r="AX214" s="10" t="s">
        <v>87</v>
      </c>
      <c r="AY214" s="255" t="s">
        <v>165</v>
      </c>
    </row>
    <row r="215" s="2" customFormat="1" ht="21.75" customHeight="1">
      <c r="A215" s="39"/>
      <c r="B215" s="40"/>
      <c r="C215" s="228" t="s">
        <v>356</v>
      </c>
      <c r="D215" s="228" t="s">
        <v>160</v>
      </c>
      <c r="E215" s="229" t="s">
        <v>339</v>
      </c>
      <c r="F215" s="230" t="s">
        <v>340</v>
      </c>
      <c r="G215" s="231" t="s">
        <v>209</v>
      </c>
      <c r="H215" s="232">
        <v>1350</v>
      </c>
      <c r="I215" s="233"/>
      <c r="J215" s="234">
        <f>ROUND(I215*H215,2)</f>
        <v>0</v>
      </c>
      <c r="K215" s="235"/>
      <c r="L215" s="42"/>
      <c r="M215" s="236" t="s">
        <v>1</v>
      </c>
      <c r="N215" s="237" t="s">
        <v>45</v>
      </c>
      <c r="O215" s="92"/>
      <c r="P215" s="238">
        <f>O215*H215</f>
        <v>0</v>
      </c>
      <c r="Q215" s="238">
        <v>0.0020799999999999998</v>
      </c>
      <c r="R215" s="238">
        <f>Q215*H215</f>
        <v>2.8079999999999998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164</v>
      </c>
      <c r="AT215" s="240" t="s">
        <v>160</v>
      </c>
      <c r="AU215" s="240" t="s">
        <v>80</v>
      </c>
      <c r="AY215" s="16" t="s">
        <v>165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6" t="s">
        <v>87</v>
      </c>
      <c r="BK215" s="152">
        <f>ROUND(I215*H215,2)</f>
        <v>0</v>
      </c>
      <c r="BL215" s="16" t="s">
        <v>164</v>
      </c>
      <c r="BM215" s="240" t="s">
        <v>515</v>
      </c>
    </row>
    <row r="216" s="2" customFormat="1">
      <c r="A216" s="39"/>
      <c r="B216" s="40"/>
      <c r="C216" s="41"/>
      <c r="D216" s="241" t="s">
        <v>167</v>
      </c>
      <c r="E216" s="41"/>
      <c r="F216" s="242" t="s">
        <v>342</v>
      </c>
      <c r="G216" s="41"/>
      <c r="H216" s="41"/>
      <c r="I216" s="168"/>
      <c r="J216" s="41"/>
      <c r="K216" s="41"/>
      <c r="L216" s="42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167</v>
      </c>
      <c r="AU216" s="16" t="s">
        <v>80</v>
      </c>
    </row>
    <row r="217" s="2" customFormat="1" ht="33" customHeight="1">
      <c r="A217" s="39"/>
      <c r="B217" s="40"/>
      <c r="C217" s="228" t="s">
        <v>361</v>
      </c>
      <c r="D217" s="228" t="s">
        <v>160</v>
      </c>
      <c r="E217" s="229" t="s">
        <v>344</v>
      </c>
      <c r="F217" s="230" t="s">
        <v>345</v>
      </c>
      <c r="G217" s="231" t="s">
        <v>346</v>
      </c>
      <c r="H217" s="232">
        <v>7.5999999999999996</v>
      </c>
      <c r="I217" s="233"/>
      <c r="J217" s="234">
        <f>ROUND(I217*H217,2)</f>
        <v>0</v>
      </c>
      <c r="K217" s="235"/>
      <c r="L217" s="42"/>
      <c r="M217" s="236" t="s">
        <v>1</v>
      </c>
      <c r="N217" s="237" t="s">
        <v>45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164</v>
      </c>
      <c r="AT217" s="240" t="s">
        <v>160</v>
      </c>
      <c r="AU217" s="240" t="s">
        <v>80</v>
      </c>
      <c r="AY217" s="16" t="s">
        <v>165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6" t="s">
        <v>87</v>
      </c>
      <c r="BK217" s="152">
        <f>ROUND(I217*H217,2)</f>
        <v>0</v>
      </c>
      <c r="BL217" s="16" t="s">
        <v>164</v>
      </c>
      <c r="BM217" s="240" t="s">
        <v>516</v>
      </c>
    </row>
    <row r="218" s="2" customFormat="1">
      <c r="A218" s="39"/>
      <c r="B218" s="40"/>
      <c r="C218" s="41"/>
      <c r="D218" s="241" t="s">
        <v>167</v>
      </c>
      <c r="E218" s="41"/>
      <c r="F218" s="242" t="s">
        <v>348</v>
      </c>
      <c r="G218" s="41"/>
      <c r="H218" s="41"/>
      <c r="I218" s="168"/>
      <c r="J218" s="41"/>
      <c r="K218" s="41"/>
      <c r="L218" s="42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6" t="s">
        <v>167</v>
      </c>
      <c r="AU218" s="16" t="s">
        <v>80</v>
      </c>
    </row>
    <row r="219" s="10" customFormat="1">
      <c r="A219" s="10"/>
      <c r="B219" s="245"/>
      <c r="C219" s="246"/>
      <c r="D219" s="241" t="s">
        <v>173</v>
      </c>
      <c r="E219" s="247" t="s">
        <v>1</v>
      </c>
      <c r="F219" s="248" t="s">
        <v>517</v>
      </c>
      <c r="G219" s="246"/>
      <c r="H219" s="249">
        <v>7.5999999999999996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55" t="s">
        <v>173</v>
      </c>
      <c r="AU219" s="255" t="s">
        <v>80</v>
      </c>
      <c r="AV219" s="10" t="s">
        <v>90</v>
      </c>
      <c r="AW219" s="10" t="s">
        <v>34</v>
      </c>
      <c r="AX219" s="10" t="s">
        <v>87</v>
      </c>
      <c r="AY219" s="255" t="s">
        <v>165</v>
      </c>
    </row>
    <row r="220" s="2" customFormat="1" ht="33" customHeight="1">
      <c r="A220" s="39"/>
      <c r="B220" s="40"/>
      <c r="C220" s="228" t="s">
        <v>369</v>
      </c>
      <c r="D220" s="228" t="s">
        <v>160</v>
      </c>
      <c r="E220" s="229" t="s">
        <v>351</v>
      </c>
      <c r="F220" s="230" t="s">
        <v>352</v>
      </c>
      <c r="G220" s="231" t="s">
        <v>346</v>
      </c>
      <c r="H220" s="232">
        <v>101.7</v>
      </c>
      <c r="I220" s="233"/>
      <c r="J220" s="234">
        <f>ROUND(I220*H220,2)</f>
        <v>0</v>
      </c>
      <c r="K220" s="235"/>
      <c r="L220" s="42"/>
      <c r="M220" s="236" t="s">
        <v>1</v>
      </c>
      <c r="N220" s="237" t="s">
        <v>45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164</v>
      </c>
      <c r="AT220" s="240" t="s">
        <v>160</v>
      </c>
      <c r="AU220" s="240" t="s">
        <v>80</v>
      </c>
      <c r="AY220" s="16" t="s">
        <v>165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6" t="s">
        <v>87</v>
      </c>
      <c r="BK220" s="152">
        <f>ROUND(I220*H220,2)</f>
        <v>0</v>
      </c>
      <c r="BL220" s="16" t="s">
        <v>164</v>
      </c>
      <c r="BM220" s="240" t="s">
        <v>518</v>
      </c>
    </row>
    <row r="221" s="2" customFormat="1">
      <c r="A221" s="39"/>
      <c r="B221" s="40"/>
      <c r="C221" s="41"/>
      <c r="D221" s="241" t="s">
        <v>167</v>
      </c>
      <c r="E221" s="41"/>
      <c r="F221" s="242" t="s">
        <v>354</v>
      </c>
      <c r="G221" s="41"/>
      <c r="H221" s="41"/>
      <c r="I221" s="168"/>
      <c r="J221" s="41"/>
      <c r="K221" s="41"/>
      <c r="L221" s="42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6" t="s">
        <v>167</v>
      </c>
      <c r="AU221" s="16" t="s">
        <v>80</v>
      </c>
    </row>
    <row r="222" s="10" customFormat="1">
      <c r="A222" s="10"/>
      <c r="B222" s="245"/>
      <c r="C222" s="246"/>
      <c r="D222" s="241" t="s">
        <v>173</v>
      </c>
      <c r="E222" s="247" t="s">
        <v>1</v>
      </c>
      <c r="F222" s="248" t="s">
        <v>519</v>
      </c>
      <c r="G222" s="246"/>
      <c r="H222" s="249">
        <v>101.7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55" t="s">
        <v>173</v>
      </c>
      <c r="AU222" s="255" t="s">
        <v>80</v>
      </c>
      <c r="AV222" s="10" t="s">
        <v>90</v>
      </c>
      <c r="AW222" s="10" t="s">
        <v>34</v>
      </c>
      <c r="AX222" s="10" t="s">
        <v>87</v>
      </c>
      <c r="AY222" s="255" t="s">
        <v>165</v>
      </c>
    </row>
    <row r="223" s="2" customFormat="1" ht="21.75" customHeight="1">
      <c r="A223" s="39"/>
      <c r="B223" s="40"/>
      <c r="C223" s="228" t="s">
        <v>375</v>
      </c>
      <c r="D223" s="228" t="s">
        <v>160</v>
      </c>
      <c r="E223" s="229" t="s">
        <v>357</v>
      </c>
      <c r="F223" s="230" t="s">
        <v>358</v>
      </c>
      <c r="G223" s="231" t="s">
        <v>163</v>
      </c>
      <c r="H223" s="232">
        <v>7679</v>
      </c>
      <c r="I223" s="233"/>
      <c r="J223" s="234">
        <f>ROUND(I223*H223,2)</f>
        <v>0</v>
      </c>
      <c r="K223" s="235"/>
      <c r="L223" s="42"/>
      <c r="M223" s="236" t="s">
        <v>1</v>
      </c>
      <c r="N223" s="237" t="s">
        <v>45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164</v>
      </c>
      <c r="AT223" s="240" t="s">
        <v>160</v>
      </c>
      <c r="AU223" s="240" t="s">
        <v>80</v>
      </c>
      <c r="AY223" s="16" t="s">
        <v>165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6" t="s">
        <v>87</v>
      </c>
      <c r="BK223" s="152">
        <f>ROUND(I223*H223,2)</f>
        <v>0</v>
      </c>
      <c r="BL223" s="16" t="s">
        <v>164</v>
      </c>
      <c r="BM223" s="240" t="s">
        <v>520</v>
      </c>
    </row>
    <row r="224" s="2" customFormat="1">
      <c r="A224" s="39"/>
      <c r="B224" s="40"/>
      <c r="C224" s="41"/>
      <c r="D224" s="241" t="s">
        <v>167</v>
      </c>
      <c r="E224" s="41"/>
      <c r="F224" s="242" t="s">
        <v>360</v>
      </c>
      <c r="G224" s="41"/>
      <c r="H224" s="41"/>
      <c r="I224" s="168"/>
      <c r="J224" s="41"/>
      <c r="K224" s="41"/>
      <c r="L224" s="42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6" t="s">
        <v>167</v>
      </c>
      <c r="AU224" s="16" t="s">
        <v>80</v>
      </c>
    </row>
    <row r="225" s="2" customFormat="1" ht="16.5" customHeight="1">
      <c r="A225" s="39"/>
      <c r="B225" s="40"/>
      <c r="C225" s="256" t="s">
        <v>381</v>
      </c>
      <c r="D225" s="256" t="s">
        <v>196</v>
      </c>
      <c r="E225" s="257" t="s">
        <v>362</v>
      </c>
      <c r="F225" s="258" t="s">
        <v>363</v>
      </c>
      <c r="G225" s="259" t="s">
        <v>364</v>
      </c>
      <c r="H225" s="260">
        <v>790.93700000000001</v>
      </c>
      <c r="I225" s="261"/>
      <c r="J225" s="262">
        <f>ROUND(I225*H225,2)</f>
        <v>0</v>
      </c>
      <c r="K225" s="263"/>
      <c r="L225" s="264"/>
      <c r="M225" s="265" t="s">
        <v>1</v>
      </c>
      <c r="N225" s="266" t="s">
        <v>45</v>
      </c>
      <c r="O225" s="92"/>
      <c r="P225" s="238">
        <f>O225*H225</f>
        <v>0</v>
      </c>
      <c r="Q225" s="238">
        <v>0.20000000000000001</v>
      </c>
      <c r="R225" s="238">
        <f>Q225*H225</f>
        <v>158.18740000000003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200</v>
      </c>
      <c r="AT225" s="240" t="s">
        <v>196</v>
      </c>
      <c r="AU225" s="240" t="s">
        <v>80</v>
      </c>
      <c r="AY225" s="16" t="s">
        <v>165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6" t="s">
        <v>87</v>
      </c>
      <c r="BK225" s="152">
        <f>ROUND(I225*H225,2)</f>
        <v>0</v>
      </c>
      <c r="BL225" s="16" t="s">
        <v>164</v>
      </c>
      <c r="BM225" s="240" t="s">
        <v>521</v>
      </c>
    </row>
    <row r="226" s="2" customFormat="1">
      <c r="A226" s="39"/>
      <c r="B226" s="40"/>
      <c r="C226" s="41"/>
      <c r="D226" s="241" t="s">
        <v>167</v>
      </c>
      <c r="E226" s="41"/>
      <c r="F226" s="242" t="s">
        <v>366</v>
      </c>
      <c r="G226" s="41"/>
      <c r="H226" s="41"/>
      <c r="I226" s="168"/>
      <c r="J226" s="41"/>
      <c r="K226" s="41"/>
      <c r="L226" s="42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6" t="s">
        <v>167</v>
      </c>
      <c r="AU226" s="16" t="s">
        <v>80</v>
      </c>
    </row>
    <row r="227" s="10" customFormat="1">
      <c r="A227" s="10"/>
      <c r="B227" s="245"/>
      <c r="C227" s="246"/>
      <c r="D227" s="241" t="s">
        <v>173</v>
      </c>
      <c r="E227" s="247" t="s">
        <v>1</v>
      </c>
      <c r="F227" s="248" t="s">
        <v>522</v>
      </c>
      <c r="G227" s="246"/>
      <c r="H227" s="249">
        <v>767.89999999999998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55" t="s">
        <v>173</v>
      </c>
      <c r="AU227" s="255" t="s">
        <v>80</v>
      </c>
      <c r="AV227" s="10" t="s">
        <v>90</v>
      </c>
      <c r="AW227" s="10" t="s">
        <v>34</v>
      </c>
      <c r="AX227" s="10" t="s">
        <v>87</v>
      </c>
      <c r="AY227" s="255" t="s">
        <v>165</v>
      </c>
    </row>
    <row r="228" s="10" customFormat="1">
      <c r="A228" s="10"/>
      <c r="B228" s="245"/>
      <c r="C228" s="246"/>
      <c r="D228" s="241" t="s">
        <v>173</v>
      </c>
      <c r="E228" s="246"/>
      <c r="F228" s="248" t="s">
        <v>523</v>
      </c>
      <c r="G228" s="246"/>
      <c r="H228" s="249">
        <v>790.93700000000001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55" t="s">
        <v>173</v>
      </c>
      <c r="AU228" s="255" t="s">
        <v>80</v>
      </c>
      <c r="AV228" s="10" t="s">
        <v>90</v>
      </c>
      <c r="AW228" s="10" t="s">
        <v>4</v>
      </c>
      <c r="AX228" s="10" t="s">
        <v>87</v>
      </c>
      <c r="AY228" s="255" t="s">
        <v>165</v>
      </c>
    </row>
    <row r="229" s="2" customFormat="1" ht="16.5" customHeight="1">
      <c r="A229" s="39"/>
      <c r="B229" s="40"/>
      <c r="C229" s="228" t="s">
        <v>387</v>
      </c>
      <c r="D229" s="228" t="s">
        <v>160</v>
      </c>
      <c r="E229" s="229" t="s">
        <v>370</v>
      </c>
      <c r="F229" s="230" t="s">
        <v>371</v>
      </c>
      <c r="G229" s="231" t="s">
        <v>364</v>
      </c>
      <c r="H229" s="232">
        <v>167.52000000000001</v>
      </c>
      <c r="I229" s="233"/>
      <c r="J229" s="234">
        <f>ROUND(I229*H229,2)</f>
        <v>0</v>
      </c>
      <c r="K229" s="235"/>
      <c r="L229" s="42"/>
      <c r="M229" s="236" t="s">
        <v>1</v>
      </c>
      <c r="N229" s="237" t="s">
        <v>45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164</v>
      </c>
      <c r="AT229" s="240" t="s">
        <v>160</v>
      </c>
      <c r="AU229" s="240" t="s">
        <v>80</v>
      </c>
      <c r="AY229" s="16" t="s">
        <v>165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6" t="s">
        <v>87</v>
      </c>
      <c r="BK229" s="152">
        <f>ROUND(I229*H229,2)</f>
        <v>0</v>
      </c>
      <c r="BL229" s="16" t="s">
        <v>164</v>
      </c>
      <c r="BM229" s="240" t="s">
        <v>524</v>
      </c>
    </row>
    <row r="230" s="2" customFormat="1">
      <c r="A230" s="39"/>
      <c r="B230" s="40"/>
      <c r="C230" s="41"/>
      <c r="D230" s="241" t="s">
        <v>167</v>
      </c>
      <c r="E230" s="41"/>
      <c r="F230" s="242" t="s">
        <v>373</v>
      </c>
      <c r="G230" s="41"/>
      <c r="H230" s="41"/>
      <c r="I230" s="168"/>
      <c r="J230" s="41"/>
      <c r="K230" s="41"/>
      <c r="L230" s="42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6" t="s">
        <v>167</v>
      </c>
      <c r="AU230" s="16" t="s">
        <v>80</v>
      </c>
    </row>
    <row r="231" s="10" customFormat="1">
      <c r="A231" s="10"/>
      <c r="B231" s="245"/>
      <c r="C231" s="246"/>
      <c r="D231" s="241" t="s">
        <v>173</v>
      </c>
      <c r="E231" s="247" t="s">
        <v>1</v>
      </c>
      <c r="F231" s="248" t="s">
        <v>525</v>
      </c>
      <c r="G231" s="246"/>
      <c r="H231" s="249">
        <v>167.52000000000001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55" t="s">
        <v>173</v>
      </c>
      <c r="AU231" s="255" t="s">
        <v>80</v>
      </c>
      <c r="AV231" s="10" t="s">
        <v>90</v>
      </c>
      <c r="AW231" s="10" t="s">
        <v>34</v>
      </c>
      <c r="AX231" s="10" t="s">
        <v>87</v>
      </c>
      <c r="AY231" s="255" t="s">
        <v>165</v>
      </c>
    </row>
    <row r="232" s="2" customFormat="1" ht="16.5" customHeight="1">
      <c r="A232" s="39"/>
      <c r="B232" s="40"/>
      <c r="C232" s="228" t="s">
        <v>394</v>
      </c>
      <c r="D232" s="228" t="s">
        <v>160</v>
      </c>
      <c r="E232" s="229" t="s">
        <v>376</v>
      </c>
      <c r="F232" s="230" t="s">
        <v>377</v>
      </c>
      <c r="G232" s="231" t="s">
        <v>364</v>
      </c>
      <c r="H232" s="232">
        <v>167.52000000000001</v>
      </c>
      <c r="I232" s="233"/>
      <c r="J232" s="234">
        <f>ROUND(I232*H232,2)</f>
        <v>0</v>
      </c>
      <c r="K232" s="235"/>
      <c r="L232" s="42"/>
      <c r="M232" s="236" t="s">
        <v>1</v>
      </c>
      <c r="N232" s="237" t="s">
        <v>45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164</v>
      </c>
      <c r="AT232" s="240" t="s">
        <v>160</v>
      </c>
      <c r="AU232" s="240" t="s">
        <v>80</v>
      </c>
      <c r="AY232" s="16" t="s">
        <v>165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6" t="s">
        <v>87</v>
      </c>
      <c r="BK232" s="152">
        <f>ROUND(I232*H232,2)</f>
        <v>0</v>
      </c>
      <c r="BL232" s="16" t="s">
        <v>164</v>
      </c>
      <c r="BM232" s="240" t="s">
        <v>526</v>
      </c>
    </row>
    <row r="233" s="2" customFormat="1">
      <c r="A233" s="39"/>
      <c r="B233" s="40"/>
      <c r="C233" s="41"/>
      <c r="D233" s="241" t="s">
        <v>167</v>
      </c>
      <c r="E233" s="41"/>
      <c r="F233" s="242" t="s">
        <v>379</v>
      </c>
      <c r="G233" s="41"/>
      <c r="H233" s="41"/>
      <c r="I233" s="168"/>
      <c r="J233" s="41"/>
      <c r="K233" s="41"/>
      <c r="L233" s="42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167</v>
      </c>
      <c r="AU233" s="16" t="s">
        <v>80</v>
      </c>
    </row>
    <row r="234" s="10" customFormat="1">
      <c r="A234" s="10"/>
      <c r="B234" s="245"/>
      <c r="C234" s="246"/>
      <c r="D234" s="241" t="s">
        <v>173</v>
      </c>
      <c r="E234" s="247" t="s">
        <v>1</v>
      </c>
      <c r="F234" s="248" t="s">
        <v>527</v>
      </c>
      <c r="G234" s="246"/>
      <c r="H234" s="249">
        <v>167.52000000000001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55" t="s">
        <v>173</v>
      </c>
      <c r="AU234" s="255" t="s">
        <v>80</v>
      </c>
      <c r="AV234" s="10" t="s">
        <v>90</v>
      </c>
      <c r="AW234" s="10" t="s">
        <v>34</v>
      </c>
      <c r="AX234" s="10" t="s">
        <v>87</v>
      </c>
      <c r="AY234" s="255" t="s">
        <v>165</v>
      </c>
    </row>
    <row r="235" s="2" customFormat="1" ht="21.75" customHeight="1">
      <c r="A235" s="39"/>
      <c r="B235" s="40"/>
      <c r="C235" s="228" t="s">
        <v>400</v>
      </c>
      <c r="D235" s="228" t="s">
        <v>160</v>
      </c>
      <c r="E235" s="229" t="s">
        <v>382</v>
      </c>
      <c r="F235" s="230" t="s">
        <v>383</v>
      </c>
      <c r="G235" s="231" t="s">
        <v>364</v>
      </c>
      <c r="H235" s="232">
        <v>670.08000000000004</v>
      </c>
      <c r="I235" s="233"/>
      <c r="J235" s="234">
        <f>ROUND(I235*H235,2)</f>
        <v>0</v>
      </c>
      <c r="K235" s="235"/>
      <c r="L235" s="42"/>
      <c r="M235" s="236" t="s">
        <v>1</v>
      </c>
      <c r="N235" s="237" t="s">
        <v>45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164</v>
      </c>
      <c r="AT235" s="240" t="s">
        <v>160</v>
      </c>
      <c r="AU235" s="240" t="s">
        <v>80</v>
      </c>
      <c r="AY235" s="16" t="s">
        <v>165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6" t="s">
        <v>87</v>
      </c>
      <c r="BK235" s="152">
        <f>ROUND(I235*H235,2)</f>
        <v>0</v>
      </c>
      <c r="BL235" s="16" t="s">
        <v>164</v>
      </c>
      <c r="BM235" s="240" t="s">
        <v>528</v>
      </c>
    </row>
    <row r="236" s="2" customFormat="1">
      <c r="A236" s="39"/>
      <c r="B236" s="40"/>
      <c r="C236" s="41"/>
      <c r="D236" s="241" t="s">
        <v>167</v>
      </c>
      <c r="E236" s="41"/>
      <c r="F236" s="242" t="s">
        <v>385</v>
      </c>
      <c r="G236" s="41"/>
      <c r="H236" s="41"/>
      <c r="I236" s="168"/>
      <c r="J236" s="41"/>
      <c r="K236" s="41"/>
      <c r="L236" s="42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167</v>
      </c>
      <c r="AU236" s="16" t="s">
        <v>80</v>
      </c>
    </row>
    <row r="237" s="10" customFormat="1">
      <c r="A237" s="10"/>
      <c r="B237" s="245"/>
      <c r="C237" s="246"/>
      <c r="D237" s="241" t="s">
        <v>173</v>
      </c>
      <c r="E237" s="247" t="s">
        <v>1</v>
      </c>
      <c r="F237" s="248" t="s">
        <v>529</v>
      </c>
      <c r="G237" s="246"/>
      <c r="H237" s="249">
        <v>670.08000000000004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55" t="s">
        <v>173</v>
      </c>
      <c r="AU237" s="255" t="s">
        <v>80</v>
      </c>
      <c r="AV237" s="10" t="s">
        <v>90</v>
      </c>
      <c r="AW237" s="10" t="s">
        <v>34</v>
      </c>
      <c r="AX237" s="10" t="s">
        <v>87</v>
      </c>
      <c r="AY237" s="255" t="s">
        <v>165</v>
      </c>
    </row>
    <row r="238" s="2" customFormat="1" ht="16.5" customHeight="1">
      <c r="A238" s="39"/>
      <c r="B238" s="40"/>
      <c r="C238" s="228" t="s">
        <v>530</v>
      </c>
      <c r="D238" s="228" t="s">
        <v>160</v>
      </c>
      <c r="E238" s="229" t="s">
        <v>388</v>
      </c>
      <c r="F238" s="230" t="s">
        <v>389</v>
      </c>
      <c r="G238" s="231" t="s">
        <v>390</v>
      </c>
      <c r="H238" s="232">
        <v>4238</v>
      </c>
      <c r="I238" s="233"/>
      <c r="J238" s="234">
        <f>ROUND(I238*H238,2)</f>
        <v>0</v>
      </c>
      <c r="K238" s="235"/>
      <c r="L238" s="42"/>
      <c r="M238" s="236" t="s">
        <v>1</v>
      </c>
      <c r="N238" s="237" t="s">
        <v>45</v>
      </c>
      <c r="O238" s="92"/>
      <c r="P238" s="238">
        <f>O238*H238</f>
        <v>0</v>
      </c>
      <c r="Q238" s="238">
        <v>0.0068199999999999997</v>
      </c>
      <c r="R238" s="238">
        <f>Q238*H238</f>
        <v>28.90316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164</v>
      </c>
      <c r="AT238" s="240" t="s">
        <v>160</v>
      </c>
      <c r="AU238" s="240" t="s">
        <v>80</v>
      </c>
      <c r="AY238" s="16" t="s">
        <v>165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6" t="s">
        <v>87</v>
      </c>
      <c r="BK238" s="152">
        <f>ROUND(I238*H238,2)</f>
        <v>0</v>
      </c>
      <c r="BL238" s="16" t="s">
        <v>164</v>
      </c>
      <c r="BM238" s="240" t="s">
        <v>531</v>
      </c>
    </row>
    <row r="239" s="2" customFormat="1">
      <c r="A239" s="39"/>
      <c r="B239" s="40"/>
      <c r="C239" s="41"/>
      <c r="D239" s="241" t="s">
        <v>167</v>
      </c>
      <c r="E239" s="41"/>
      <c r="F239" s="242" t="s">
        <v>392</v>
      </c>
      <c r="G239" s="41"/>
      <c r="H239" s="41"/>
      <c r="I239" s="168"/>
      <c r="J239" s="41"/>
      <c r="K239" s="41"/>
      <c r="L239" s="42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6" t="s">
        <v>167</v>
      </c>
      <c r="AU239" s="16" t="s">
        <v>80</v>
      </c>
    </row>
    <row r="240" s="10" customFormat="1">
      <c r="A240" s="10"/>
      <c r="B240" s="245"/>
      <c r="C240" s="246"/>
      <c r="D240" s="241" t="s">
        <v>173</v>
      </c>
      <c r="E240" s="247" t="s">
        <v>1</v>
      </c>
      <c r="F240" s="248" t="s">
        <v>532</v>
      </c>
      <c r="G240" s="246"/>
      <c r="H240" s="249">
        <v>4238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55" t="s">
        <v>173</v>
      </c>
      <c r="AU240" s="255" t="s">
        <v>80</v>
      </c>
      <c r="AV240" s="10" t="s">
        <v>90</v>
      </c>
      <c r="AW240" s="10" t="s">
        <v>34</v>
      </c>
      <c r="AX240" s="10" t="s">
        <v>87</v>
      </c>
      <c r="AY240" s="255" t="s">
        <v>165</v>
      </c>
    </row>
    <row r="241" s="2" customFormat="1" ht="21.75" customHeight="1">
      <c r="A241" s="39"/>
      <c r="B241" s="40"/>
      <c r="C241" s="228" t="s">
        <v>533</v>
      </c>
      <c r="D241" s="228" t="s">
        <v>160</v>
      </c>
      <c r="E241" s="229" t="s">
        <v>395</v>
      </c>
      <c r="F241" s="230" t="s">
        <v>396</v>
      </c>
      <c r="G241" s="231" t="s">
        <v>390</v>
      </c>
      <c r="H241" s="232">
        <v>112</v>
      </c>
      <c r="I241" s="233"/>
      <c r="J241" s="234">
        <f>ROUND(I241*H241,2)</f>
        <v>0</v>
      </c>
      <c r="K241" s="235"/>
      <c r="L241" s="42"/>
      <c r="M241" s="236" t="s">
        <v>1</v>
      </c>
      <c r="N241" s="237" t="s">
        <v>45</v>
      </c>
      <c r="O241" s="92"/>
      <c r="P241" s="238">
        <f>O241*H241</f>
        <v>0</v>
      </c>
      <c r="Q241" s="238">
        <v>0.07417</v>
      </c>
      <c r="R241" s="238">
        <f>Q241*H241</f>
        <v>8.3070400000000006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164</v>
      </c>
      <c r="AT241" s="240" t="s">
        <v>160</v>
      </c>
      <c r="AU241" s="240" t="s">
        <v>80</v>
      </c>
      <c r="AY241" s="16" t="s">
        <v>165</v>
      </c>
      <c r="BE241" s="152">
        <f>IF(N241="základní",J241,0)</f>
        <v>0</v>
      </c>
      <c r="BF241" s="152">
        <f>IF(N241="snížená",J241,0)</f>
        <v>0</v>
      </c>
      <c r="BG241" s="152">
        <f>IF(N241="zákl. přenesená",J241,0)</f>
        <v>0</v>
      </c>
      <c r="BH241" s="152">
        <f>IF(N241="sníž. přenesená",J241,0)</f>
        <v>0</v>
      </c>
      <c r="BI241" s="152">
        <f>IF(N241="nulová",J241,0)</f>
        <v>0</v>
      </c>
      <c r="BJ241" s="16" t="s">
        <v>87</v>
      </c>
      <c r="BK241" s="152">
        <f>ROUND(I241*H241,2)</f>
        <v>0</v>
      </c>
      <c r="BL241" s="16" t="s">
        <v>164</v>
      </c>
      <c r="BM241" s="240" t="s">
        <v>534</v>
      </c>
    </row>
    <row r="242" s="2" customFormat="1">
      <c r="A242" s="39"/>
      <c r="B242" s="40"/>
      <c r="C242" s="41"/>
      <c r="D242" s="241" t="s">
        <v>167</v>
      </c>
      <c r="E242" s="41"/>
      <c r="F242" s="242" t="s">
        <v>398</v>
      </c>
      <c r="G242" s="41"/>
      <c r="H242" s="41"/>
      <c r="I242" s="168"/>
      <c r="J242" s="41"/>
      <c r="K242" s="41"/>
      <c r="L242" s="42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6" t="s">
        <v>167</v>
      </c>
      <c r="AU242" s="16" t="s">
        <v>80</v>
      </c>
    </row>
    <row r="243" s="10" customFormat="1">
      <c r="A243" s="10"/>
      <c r="B243" s="245"/>
      <c r="C243" s="246"/>
      <c r="D243" s="241" t="s">
        <v>173</v>
      </c>
      <c r="E243" s="247" t="s">
        <v>1</v>
      </c>
      <c r="F243" s="248" t="s">
        <v>535</v>
      </c>
      <c r="G243" s="246"/>
      <c r="H243" s="249">
        <v>112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55" t="s">
        <v>173</v>
      </c>
      <c r="AU243" s="255" t="s">
        <v>80</v>
      </c>
      <c r="AV243" s="10" t="s">
        <v>90</v>
      </c>
      <c r="AW243" s="10" t="s">
        <v>34</v>
      </c>
      <c r="AX243" s="10" t="s">
        <v>87</v>
      </c>
      <c r="AY243" s="255" t="s">
        <v>165</v>
      </c>
    </row>
    <row r="244" s="2" customFormat="1" ht="21.75" customHeight="1">
      <c r="A244" s="39"/>
      <c r="B244" s="40"/>
      <c r="C244" s="228" t="s">
        <v>536</v>
      </c>
      <c r="D244" s="228" t="s">
        <v>160</v>
      </c>
      <c r="E244" s="229" t="s">
        <v>401</v>
      </c>
      <c r="F244" s="230" t="s">
        <v>402</v>
      </c>
      <c r="G244" s="231" t="s">
        <v>222</v>
      </c>
      <c r="H244" s="232">
        <v>226.017</v>
      </c>
      <c r="I244" s="233"/>
      <c r="J244" s="234">
        <f>ROUND(I244*H244,2)</f>
        <v>0</v>
      </c>
      <c r="K244" s="235"/>
      <c r="L244" s="42"/>
      <c r="M244" s="236" t="s">
        <v>1</v>
      </c>
      <c r="N244" s="237" t="s">
        <v>45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164</v>
      </c>
      <c r="AT244" s="240" t="s">
        <v>160</v>
      </c>
      <c r="AU244" s="240" t="s">
        <v>80</v>
      </c>
      <c r="AY244" s="16" t="s">
        <v>165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6" t="s">
        <v>87</v>
      </c>
      <c r="BK244" s="152">
        <f>ROUND(I244*H244,2)</f>
        <v>0</v>
      </c>
      <c r="BL244" s="16" t="s">
        <v>164</v>
      </c>
      <c r="BM244" s="240" t="s">
        <v>537</v>
      </c>
    </row>
    <row r="245" s="2" customFormat="1">
      <c r="A245" s="39"/>
      <c r="B245" s="40"/>
      <c r="C245" s="41"/>
      <c r="D245" s="241" t="s">
        <v>167</v>
      </c>
      <c r="E245" s="41"/>
      <c r="F245" s="242" t="s">
        <v>404</v>
      </c>
      <c r="G245" s="41"/>
      <c r="H245" s="41"/>
      <c r="I245" s="168"/>
      <c r="J245" s="41"/>
      <c r="K245" s="41"/>
      <c r="L245" s="42"/>
      <c r="M245" s="267"/>
      <c r="N245" s="268"/>
      <c r="O245" s="269"/>
      <c r="P245" s="269"/>
      <c r="Q245" s="269"/>
      <c r="R245" s="269"/>
      <c r="S245" s="269"/>
      <c r="T245" s="270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6" t="s">
        <v>167</v>
      </c>
      <c r="AU245" s="16" t="s">
        <v>80</v>
      </c>
    </row>
    <row r="246" s="2" customFormat="1" ht="6.96" customHeight="1">
      <c r="A246" s="39"/>
      <c r="B246" s="67"/>
      <c r="C246" s="68"/>
      <c r="D246" s="68"/>
      <c r="E246" s="68"/>
      <c r="F246" s="68"/>
      <c r="G246" s="68"/>
      <c r="H246" s="68"/>
      <c r="I246" s="206"/>
      <c r="J246" s="68"/>
      <c r="K246" s="68"/>
      <c r="L246" s="42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X6g9OnHUy53/ac8M9odE8xU/rui8iiEapnvewBAyno2qNWF8b7vn2pRFkLWqIIIODgnH91+Rg8IsoCgCzcyuxA==" hashValue="Hc0i841JV+C2JTGiyQSWMU4Q2Z3jEvHHw6AO/l1pKIUWoQcaynnEf4S6jSG0iBx9kXhDj3Ongr7wVgoq8Nxmlw==" algorithmName="SHA-512" password="CC35"/>
  <autoFilter ref="C115:K24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452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538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ROUND((SUM(BE120:BE140)),  2)</f>
        <v>0</v>
      </c>
      <c r="G35" s="39"/>
      <c r="H35" s="39"/>
      <c r="I35" s="185">
        <v>0.20999999999999999</v>
      </c>
      <c r="J35" s="184">
        <f>ROUND(((SUM(BE120:BE140))*I35),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ROUND((SUM(BF120:BF140)),  2)</f>
        <v>0</v>
      </c>
      <c r="G36" s="39"/>
      <c r="H36" s="39"/>
      <c r="I36" s="185">
        <v>0.14999999999999999</v>
      </c>
      <c r="J36" s="184">
        <f>ROUND(((SUM(BF120:BF140))*I36),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ROUND((SUM(BG120:BG140)),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ROUND((SUM(BH120:BH140)),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ROUND((SUM(BI120:BI140)),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452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SO-21 - VN3 (1.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452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SO-21 - VN3 (1.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SUM(P121:P140)</f>
        <v>0</v>
      </c>
      <c r="Q120" s="105"/>
      <c r="R120" s="225">
        <f>SUM(R121:R140)</f>
        <v>0.027840000000000004</v>
      </c>
      <c r="S120" s="105"/>
      <c r="T120" s="226">
        <f>SUM(T121:T140)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SUM(BK121:BK140)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10930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539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540</v>
      </c>
      <c r="G123" s="246"/>
      <c r="H123" s="249">
        <v>10930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1392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0.027840000000000004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541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542</v>
      </c>
      <c r="G126" s="246"/>
      <c r="H126" s="249">
        <v>1392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77322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543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544</v>
      </c>
      <c r="G129" s="246"/>
      <c r="H129" s="249">
        <v>77322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837.60000000000002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545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546</v>
      </c>
      <c r="G132" s="246"/>
      <c r="H132" s="249">
        <v>837.60000000000002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80</v>
      </c>
      <c r="AY132" s="255" t="s">
        <v>165</v>
      </c>
    </row>
    <row r="133" s="11" customFormat="1">
      <c r="A133" s="11"/>
      <c r="B133" s="271"/>
      <c r="C133" s="272"/>
      <c r="D133" s="241" t="s">
        <v>173</v>
      </c>
      <c r="E133" s="273" t="s">
        <v>1</v>
      </c>
      <c r="F133" s="274" t="s">
        <v>547</v>
      </c>
      <c r="G133" s="272"/>
      <c r="H133" s="275">
        <v>837.60000000000002</v>
      </c>
      <c r="I133" s="276"/>
      <c r="J133" s="272"/>
      <c r="K133" s="272"/>
      <c r="L133" s="277"/>
      <c r="M133" s="278"/>
      <c r="N133" s="279"/>
      <c r="O133" s="279"/>
      <c r="P133" s="279"/>
      <c r="Q133" s="279"/>
      <c r="R133" s="279"/>
      <c r="S133" s="279"/>
      <c r="T133" s="280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81" t="s">
        <v>173</v>
      </c>
      <c r="AU133" s="281" t="s">
        <v>80</v>
      </c>
      <c r="AV133" s="11" t="s">
        <v>164</v>
      </c>
      <c r="AW133" s="11" t="s">
        <v>34</v>
      </c>
      <c r="AX133" s="11" t="s">
        <v>87</v>
      </c>
      <c r="AY133" s="281" t="s">
        <v>165</v>
      </c>
    </row>
    <row r="134" s="2" customFormat="1" ht="16.5" customHeight="1">
      <c r="A134" s="39"/>
      <c r="B134" s="40"/>
      <c r="C134" s="228" t="s">
        <v>184</v>
      </c>
      <c r="D134" s="228" t="s">
        <v>160</v>
      </c>
      <c r="E134" s="229" t="s">
        <v>376</v>
      </c>
      <c r="F134" s="230" t="s">
        <v>377</v>
      </c>
      <c r="G134" s="231" t="s">
        <v>364</v>
      </c>
      <c r="H134" s="232">
        <v>837.60000000000002</v>
      </c>
      <c r="I134" s="233"/>
      <c r="J134" s="234">
        <f>ROUND(I134*H134,2)</f>
        <v>0</v>
      </c>
      <c r="K134" s="235"/>
      <c r="L134" s="42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164</v>
      </c>
      <c r="AT134" s="240" t="s">
        <v>160</v>
      </c>
      <c r="AU134" s="240" t="s">
        <v>80</v>
      </c>
      <c r="AY134" s="16" t="s">
        <v>165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87</v>
      </c>
      <c r="BK134" s="152">
        <f>ROUND(I134*H134,2)</f>
        <v>0</v>
      </c>
      <c r="BL134" s="16" t="s">
        <v>164</v>
      </c>
      <c r="BM134" s="240" t="s">
        <v>548</v>
      </c>
    </row>
    <row r="135" s="2" customFormat="1">
      <c r="A135" s="39"/>
      <c r="B135" s="40"/>
      <c r="C135" s="41"/>
      <c r="D135" s="241" t="s">
        <v>167</v>
      </c>
      <c r="E135" s="41"/>
      <c r="F135" s="242" t="s">
        <v>379</v>
      </c>
      <c r="G135" s="41"/>
      <c r="H135" s="41"/>
      <c r="I135" s="168"/>
      <c r="J135" s="41"/>
      <c r="K135" s="41"/>
      <c r="L135" s="42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167</v>
      </c>
      <c r="AU135" s="16" t="s">
        <v>80</v>
      </c>
    </row>
    <row r="136" s="2" customFormat="1" ht="21.75" customHeight="1">
      <c r="A136" s="39"/>
      <c r="B136" s="40"/>
      <c r="C136" s="228" t="s">
        <v>189</v>
      </c>
      <c r="D136" s="228" t="s">
        <v>160</v>
      </c>
      <c r="E136" s="229" t="s">
        <v>382</v>
      </c>
      <c r="F136" s="230" t="s">
        <v>383</v>
      </c>
      <c r="G136" s="231" t="s">
        <v>364</v>
      </c>
      <c r="H136" s="232">
        <v>3350.4000000000001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164</v>
      </c>
      <c r="AT136" s="240" t="s">
        <v>160</v>
      </c>
      <c r="AU136" s="240" t="s">
        <v>80</v>
      </c>
      <c r="AY136" s="16" t="s">
        <v>165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87</v>
      </c>
      <c r="BK136" s="152">
        <f>ROUND(I136*H136,2)</f>
        <v>0</v>
      </c>
      <c r="BL136" s="16" t="s">
        <v>164</v>
      </c>
      <c r="BM136" s="240" t="s">
        <v>549</v>
      </c>
    </row>
    <row r="137" s="2" customFormat="1">
      <c r="A137" s="39"/>
      <c r="B137" s="40"/>
      <c r="C137" s="41"/>
      <c r="D137" s="241" t="s">
        <v>167</v>
      </c>
      <c r="E137" s="41"/>
      <c r="F137" s="242" t="s">
        <v>385</v>
      </c>
      <c r="G137" s="41"/>
      <c r="H137" s="41"/>
      <c r="I137" s="168"/>
      <c r="J137" s="41"/>
      <c r="K137" s="41"/>
      <c r="L137" s="42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167</v>
      </c>
      <c r="AU137" s="16" t="s">
        <v>80</v>
      </c>
    </row>
    <row r="138" s="10" customFormat="1">
      <c r="A138" s="10"/>
      <c r="B138" s="245"/>
      <c r="C138" s="246"/>
      <c r="D138" s="241" t="s">
        <v>173</v>
      </c>
      <c r="E138" s="247" t="s">
        <v>1</v>
      </c>
      <c r="F138" s="248" t="s">
        <v>550</v>
      </c>
      <c r="G138" s="246"/>
      <c r="H138" s="249">
        <v>3350.4000000000001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55" t="s">
        <v>173</v>
      </c>
      <c r="AU138" s="255" t="s">
        <v>80</v>
      </c>
      <c r="AV138" s="10" t="s">
        <v>90</v>
      </c>
      <c r="AW138" s="10" t="s">
        <v>34</v>
      </c>
      <c r="AX138" s="10" t="s">
        <v>87</v>
      </c>
      <c r="AY138" s="255" t="s">
        <v>165</v>
      </c>
    </row>
    <row r="139" s="2" customFormat="1" ht="21.75" customHeight="1">
      <c r="A139" s="39"/>
      <c r="B139" s="40"/>
      <c r="C139" s="228" t="s">
        <v>195</v>
      </c>
      <c r="D139" s="228" t="s">
        <v>160</v>
      </c>
      <c r="E139" s="229" t="s">
        <v>401</v>
      </c>
      <c r="F139" s="230" t="s">
        <v>402</v>
      </c>
      <c r="G139" s="231" t="s">
        <v>222</v>
      </c>
      <c r="H139" s="232">
        <v>0.028000000000000001</v>
      </c>
      <c r="I139" s="233"/>
      <c r="J139" s="234">
        <f>ROUND(I139*H139,2)</f>
        <v>0</v>
      </c>
      <c r="K139" s="235"/>
      <c r="L139" s="42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164</v>
      </c>
      <c r="AT139" s="240" t="s">
        <v>160</v>
      </c>
      <c r="AU139" s="240" t="s">
        <v>80</v>
      </c>
      <c r="AY139" s="16" t="s">
        <v>165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87</v>
      </c>
      <c r="BK139" s="152">
        <f>ROUND(I139*H139,2)</f>
        <v>0</v>
      </c>
      <c r="BL139" s="16" t="s">
        <v>164</v>
      </c>
      <c r="BM139" s="240" t="s">
        <v>551</v>
      </c>
    </row>
    <row r="140" s="2" customFormat="1">
      <c r="A140" s="39"/>
      <c r="B140" s="40"/>
      <c r="C140" s="41"/>
      <c r="D140" s="241" t="s">
        <v>167</v>
      </c>
      <c r="E140" s="41"/>
      <c r="F140" s="242" t="s">
        <v>425</v>
      </c>
      <c r="G140" s="41"/>
      <c r="H140" s="41"/>
      <c r="I140" s="168"/>
      <c r="J140" s="41"/>
      <c r="K140" s="41"/>
      <c r="L140" s="42"/>
      <c r="M140" s="267"/>
      <c r="N140" s="268"/>
      <c r="O140" s="269"/>
      <c r="P140" s="269"/>
      <c r="Q140" s="269"/>
      <c r="R140" s="269"/>
      <c r="S140" s="269"/>
      <c r="T140" s="270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167</v>
      </c>
      <c r="AU140" s="16" t="s">
        <v>80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206"/>
      <c r="J141" s="68"/>
      <c r="K141" s="68"/>
      <c r="L141" s="42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DunH0YBGDur2Om88nZq3z50WIaVkSaem5fvwjwhgRHuM4pvnPnfyq8CbPc41vHy20IHlVVE6c4yDLPNudIfc+g==" hashValue="SS6KTDy8qw/dk2YNYNUkI3c1OaA7WMtJAD6PiOVlkz9KkkEkLbKjh4ciGRhnYs6BNVl/aDzWqDvusMxQoTxS4A==" algorithmName="SHA-512" password="CC35"/>
  <autoFilter ref="C119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452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552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ROUND((SUM(BE120:BE140)),  2)</f>
        <v>0</v>
      </c>
      <c r="G35" s="39"/>
      <c r="H35" s="39"/>
      <c r="I35" s="185">
        <v>0.20999999999999999</v>
      </c>
      <c r="J35" s="184">
        <f>ROUND(((SUM(BE120:BE140))*I35),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ROUND((SUM(BF120:BF140)),  2)</f>
        <v>0</v>
      </c>
      <c r="G36" s="39"/>
      <c r="H36" s="39"/>
      <c r="I36" s="185">
        <v>0.14999999999999999</v>
      </c>
      <c r="J36" s="184">
        <f>ROUND(((SUM(BF120:BF140))*I36),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ROUND((SUM(BG120:BG140)),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ROUND((SUM(BH120:BH140)),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ROUND((SUM(BI120:BI140)),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452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SO-22 - VN3 (2.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452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SO-22 - VN3 (2.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SUM(P121:P140)</f>
        <v>0</v>
      </c>
      <c r="Q120" s="105"/>
      <c r="R120" s="225">
        <f>SUM(R121:R140)</f>
        <v>0.027840000000000004</v>
      </c>
      <c r="S120" s="105"/>
      <c r="T120" s="226">
        <f>SUM(T121:T140)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SUM(BK121:BK140)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10930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553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540</v>
      </c>
      <c r="G123" s="246"/>
      <c r="H123" s="249">
        <v>10930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1392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0.027840000000000004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554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542</v>
      </c>
      <c r="G126" s="246"/>
      <c r="H126" s="249">
        <v>1392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51548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555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556</v>
      </c>
      <c r="G129" s="246"/>
      <c r="H129" s="249">
        <v>51548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502.56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557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558</v>
      </c>
      <c r="G132" s="246"/>
      <c r="H132" s="249">
        <v>502.56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80</v>
      </c>
      <c r="AY132" s="255" t="s">
        <v>165</v>
      </c>
    </row>
    <row r="133" s="11" customFormat="1">
      <c r="A133" s="11"/>
      <c r="B133" s="271"/>
      <c r="C133" s="272"/>
      <c r="D133" s="241" t="s">
        <v>173</v>
      </c>
      <c r="E133" s="273" t="s">
        <v>1</v>
      </c>
      <c r="F133" s="274" t="s">
        <v>547</v>
      </c>
      <c r="G133" s="272"/>
      <c r="H133" s="275">
        <v>502.56</v>
      </c>
      <c r="I133" s="276"/>
      <c r="J133" s="272"/>
      <c r="K133" s="272"/>
      <c r="L133" s="277"/>
      <c r="M133" s="278"/>
      <c r="N133" s="279"/>
      <c r="O133" s="279"/>
      <c r="P133" s="279"/>
      <c r="Q133" s="279"/>
      <c r="R133" s="279"/>
      <c r="S133" s="279"/>
      <c r="T133" s="280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81" t="s">
        <v>173</v>
      </c>
      <c r="AU133" s="281" t="s">
        <v>80</v>
      </c>
      <c r="AV133" s="11" t="s">
        <v>164</v>
      </c>
      <c r="AW133" s="11" t="s">
        <v>34</v>
      </c>
      <c r="AX133" s="11" t="s">
        <v>87</v>
      </c>
      <c r="AY133" s="281" t="s">
        <v>165</v>
      </c>
    </row>
    <row r="134" s="2" customFormat="1" ht="16.5" customHeight="1">
      <c r="A134" s="39"/>
      <c r="B134" s="40"/>
      <c r="C134" s="228" t="s">
        <v>184</v>
      </c>
      <c r="D134" s="228" t="s">
        <v>160</v>
      </c>
      <c r="E134" s="229" t="s">
        <v>376</v>
      </c>
      <c r="F134" s="230" t="s">
        <v>377</v>
      </c>
      <c r="G134" s="231" t="s">
        <v>364</v>
      </c>
      <c r="H134" s="232">
        <v>502.56</v>
      </c>
      <c r="I134" s="233"/>
      <c r="J134" s="234">
        <f>ROUND(I134*H134,2)</f>
        <v>0</v>
      </c>
      <c r="K134" s="235"/>
      <c r="L134" s="42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164</v>
      </c>
      <c r="AT134" s="240" t="s">
        <v>160</v>
      </c>
      <c r="AU134" s="240" t="s">
        <v>80</v>
      </c>
      <c r="AY134" s="16" t="s">
        <v>165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87</v>
      </c>
      <c r="BK134" s="152">
        <f>ROUND(I134*H134,2)</f>
        <v>0</v>
      </c>
      <c r="BL134" s="16" t="s">
        <v>164</v>
      </c>
      <c r="BM134" s="240" t="s">
        <v>559</v>
      </c>
    </row>
    <row r="135" s="2" customFormat="1">
      <c r="A135" s="39"/>
      <c r="B135" s="40"/>
      <c r="C135" s="41"/>
      <c r="D135" s="241" t="s">
        <v>167</v>
      </c>
      <c r="E135" s="41"/>
      <c r="F135" s="242" t="s">
        <v>379</v>
      </c>
      <c r="G135" s="41"/>
      <c r="H135" s="41"/>
      <c r="I135" s="168"/>
      <c r="J135" s="41"/>
      <c r="K135" s="41"/>
      <c r="L135" s="42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167</v>
      </c>
      <c r="AU135" s="16" t="s">
        <v>80</v>
      </c>
    </row>
    <row r="136" s="2" customFormat="1" ht="21.75" customHeight="1">
      <c r="A136" s="39"/>
      <c r="B136" s="40"/>
      <c r="C136" s="228" t="s">
        <v>189</v>
      </c>
      <c r="D136" s="228" t="s">
        <v>160</v>
      </c>
      <c r="E136" s="229" t="s">
        <v>382</v>
      </c>
      <c r="F136" s="230" t="s">
        <v>383</v>
      </c>
      <c r="G136" s="231" t="s">
        <v>364</v>
      </c>
      <c r="H136" s="232">
        <v>2010.24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164</v>
      </c>
      <c r="AT136" s="240" t="s">
        <v>160</v>
      </c>
      <c r="AU136" s="240" t="s">
        <v>80</v>
      </c>
      <c r="AY136" s="16" t="s">
        <v>165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87</v>
      </c>
      <c r="BK136" s="152">
        <f>ROUND(I136*H136,2)</f>
        <v>0</v>
      </c>
      <c r="BL136" s="16" t="s">
        <v>164</v>
      </c>
      <c r="BM136" s="240" t="s">
        <v>560</v>
      </c>
    </row>
    <row r="137" s="2" customFormat="1">
      <c r="A137" s="39"/>
      <c r="B137" s="40"/>
      <c r="C137" s="41"/>
      <c r="D137" s="241" t="s">
        <v>167</v>
      </c>
      <c r="E137" s="41"/>
      <c r="F137" s="242" t="s">
        <v>385</v>
      </c>
      <c r="G137" s="41"/>
      <c r="H137" s="41"/>
      <c r="I137" s="168"/>
      <c r="J137" s="41"/>
      <c r="K137" s="41"/>
      <c r="L137" s="42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167</v>
      </c>
      <c r="AU137" s="16" t="s">
        <v>80</v>
      </c>
    </row>
    <row r="138" s="10" customFormat="1">
      <c r="A138" s="10"/>
      <c r="B138" s="245"/>
      <c r="C138" s="246"/>
      <c r="D138" s="241" t="s">
        <v>173</v>
      </c>
      <c r="E138" s="247" t="s">
        <v>1</v>
      </c>
      <c r="F138" s="248" t="s">
        <v>561</v>
      </c>
      <c r="G138" s="246"/>
      <c r="H138" s="249">
        <v>2010.24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55" t="s">
        <v>173</v>
      </c>
      <c r="AU138" s="255" t="s">
        <v>80</v>
      </c>
      <c r="AV138" s="10" t="s">
        <v>90</v>
      </c>
      <c r="AW138" s="10" t="s">
        <v>34</v>
      </c>
      <c r="AX138" s="10" t="s">
        <v>87</v>
      </c>
      <c r="AY138" s="255" t="s">
        <v>165</v>
      </c>
    </row>
    <row r="139" s="2" customFormat="1" ht="21.75" customHeight="1">
      <c r="A139" s="39"/>
      <c r="B139" s="40"/>
      <c r="C139" s="228" t="s">
        <v>195</v>
      </c>
      <c r="D139" s="228" t="s">
        <v>160</v>
      </c>
      <c r="E139" s="229" t="s">
        <v>401</v>
      </c>
      <c r="F139" s="230" t="s">
        <v>402</v>
      </c>
      <c r="G139" s="231" t="s">
        <v>222</v>
      </c>
      <c r="H139" s="232">
        <v>0.028000000000000001</v>
      </c>
      <c r="I139" s="233"/>
      <c r="J139" s="234">
        <f>ROUND(I139*H139,2)</f>
        <v>0</v>
      </c>
      <c r="K139" s="235"/>
      <c r="L139" s="42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164</v>
      </c>
      <c r="AT139" s="240" t="s">
        <v>160</v>
      </c>
      <c r="AU139" s="240" t="s">
        <v>80</v>
      </c>
      <c r="AY139" s="16" t="s">
        <v>165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87</v>
      </c>
      <c r="BK139" s="152">
        <f>ROUND(I139*H139,2)</f>
        <v>0</v>
      </c>
      <c r="BL139" s="16" t="s">
        <v>164</v>
      </c>
      <c r="BM139" s="240" t="s">
        <v>562</v>
      </c>
    </row>
    <row r="140" s="2" customFormat="1">
      <c r="A140" s="39"/>
      <c r="B140" s="40"/>
      <c r="C140" s="41"/>
      <c r="D140" s="241" t="s">
        <v>167</v>
      </c>
      <c r="E140" s="41"/>
      <c r="F140" s="242" t="s">
        <v>425</v>
      </c>
      <c r="G140" s="41"/>
      <c r="H140" s="41"/>
      <c r="I140" s="168"/>
      <c r="J140" s="41"/>
      <c r="K140" s="41"/>
      <c r="L140" s="42"/>
      <c r="M140" s="267"/>
      <c r="N140" s="268"/>
      <c r="O140" s="269"/>
      <c r="P140" s="269"/>
      <c r="Q140" s="269"/>
      <c r="R140" s="269"/>
      <c r="S140" s="269"/>
      <c r="T140" s="270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167</v>
      </c>
      <c r="AU140" s="16" t="s">
        <v>80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206"/>
      <c r="J141" s="68"/>
      <c r="K141" s="68"/>
      <c r="L141" s="42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nAYEGIhDoEpwlnb4GsV+No2tfIuNBiuavmtB3hbLc7YlzRF9OHeNredu9EUBNREj/RUw7AWOcQu1GupVysyMbw==" hashValue="puIxqT+gzY3ZOWATRtgtlKx3FBubm23nT6wX/nbUAm4OycWyYwunyS7vY56xoJLREFhJ32Hftc6haLfGltuNgQ==" algorithmName="SHA-512" password="CC35"/>
  <autoFilter ref="C119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6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61"/>
      <c r="C3" s="162"/>
      <c r="D3" s="162"/>
      <c r="E3" s="162"/>
      <c r="F3" s="162"/>
      <c r="G3" s="162"/>
      <c r="H3" s="162"/>
      <c r="I3" s="163"/>
      <c r="J3" s="162"/>
      <c r="K3" s="162"/>
      <c r="L3" s="19"/>
      <c r="AT3" s="16" t="s">
        <v>90</v>
      </c>
    </row>
    <row r="4" hidden="1" s="1" customFormat="1" ht="24.96" customHeight="1">
      <c r="B4" s="19"/>
      <c r="D4" s="164" t="s">
        <v>139</v>
      </c>
      <c r="I4" s="160"/>
      <c r="L4" s="19"/>
      <c r="M4" s="165" t="s">
        <v>10</v>
      </c>
      <c r="AT4" s="16" t="s">
        <v>4</v>
      </c>
    </row>
    <row r="5" hidden="1" s="1" customFormat="1" ht="6.96" customHeight="1">
      <c r="B5" s="19"/>
      <c r="I5" s="160"/>
      <c r="L5" s="19"/>
    </row>
    <row r="6" hidden="1" s="1" customFormat="1" ht="12" customHeight="1">
      <c r="B6" s="19"/>
      <c r="D6" s="166" t="s">
        <v>16</v>
      </c>
      <c r="I6" s="160"/>
      <c r="L6" s="19"/>
    </row>
    <row r="7" hidden="1" s="1" customFormat="1" ht="16.5" customHeight="1">
      <c r="B7" s="19"/>
      <c r="E7" s="167" t="str">
        <f>'Rekapitulace stavby'!K6</f>
        <v>Větrolamy VN2, VN3 a VN4 v k.ú. Dyjákovice</v>
      </c>
      <c r="F7" s="166"/>
      <c r="G7" s="166"/>
      <c r="H7" s="166"/>
      <c r="I7" s="160"/>
      <c r="L7" s="19"/>
    </row>
    <row r="8" hidden="1" s="1" customFormat="1" ht="12" customHeight="1">
      <c r="B8" s="19"/>
      <c r="D8" s="166" t="s">
        <v>140</v>
      </c>
      <c r="I8" s="160"/>
      <c r="L8" s="19"/>
    </row>
    <row r="9" hidden="1" s="2" customFormat="1" ht="16.5" customHeight="1">
      <c r="A9" s="39"/>
      <c r="B9" s="42"/>
      <c r="C9" s="39"/>
      <c r="D9" s="39"/>
      <c r="E9" s="167" t="s">
        <v>452</v>
      </c>
      <c r="F9" s="39"/>
      <c r="G9" s="39"/>
      <c r="H9" s="39"/>
      <c r="I9" s="168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6" t="s">
        <v>405</v>
      </c>
      <c r="E10" s="39"/>
      <c r="F10" s="39"/>
      <c r="G10" s="39"/>
      <c r="H10" s="39"/>
      <c r="I10" s="168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9" t="s">
        <v>563</v>
      </c>
      <c r="F11" s="39"/>
      <c r="G11" s="39"/>
      <c r="H11" s="39"/>
      <c r="I11" s="168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168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6" t="s">
        <v>18</v>
      </c>
      <c r="E13" s="39"/>
      <c r="F13" s="142" t="s">
        <v>89</v>
      </c>
      <c r="G13" s="39"/>
      <c r="H13" s="39"/>
      <c r="I13" s="170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6" t="s">
        <v>20</v>
      </c>
      <c r="E14" s="39"/>
      <c r="F14" s="142" t="s">
        <v>21</v>
      </c>
      <c r="G14" s="39"/>
      <c r="H14" s="39"/>
      <c r="I14" s="170" t="s">
        <v>22</v>
      </c>
      <c r="J14" s="171" t="str">
        <f>'Rekapitulace stavby'!AN8</f>
        <v>23. 11. 2019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168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6" t="s">
        <v>24</v>
      </c>
      <c r="E16" s="39"/>
      <c r="F16" s="39"/>
      <c r="G16" s="39"/>
      <c r="H16" s="39"/>
      <c r="I16" s="170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">
        <v>27</v>
      </c>
      <c r="F17" s="39"/>
      <c r="G17" s="39"/>
      <c r="H17" s="39"/>
      <c r="I17" s="170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168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6" t="s">
        <v>29</v>
      </c>
      <c r="E19" s="39"/>
      <c r="F19" s="39"/>
      <c r="G19" s="39"/>
      <c r="H19" s="39"/>
      <c r="I19" s="170" t="s">
        <v>25</v>
      </c>
      <c r="J19" s="32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2" t="str">
        <f>'Rekapitulace stavby'!E14</f>
        <v>Vyplň údaj</v>
      </c>
      <c r="F20" s="142"/>
      <c r="G20" s="142"/>
      <c r="H20" s="142"/>
      <c r="I20" s="170" t="s">
        <v>28</v>
      </c>
      <c r="J20" s="32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168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6" t="s">
        <v>31</v>
      </c>
      <c r="E22" s="39"/>
      <c r="F22" s="39"/>
      <c r="G22" s="39"/>
      <c r="H22" s="39"/>
      <c r="I22" s="170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33</v>
      </c>
      <c r="F23" s="39"/>
      <c r="G23" s="39"/>
      <c r="H23" s="39"/>
      <c r="I23" s="170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168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6" t="s">
        <v>35</v>
      </c>
      <c r="E25" s="39"/>
      <c r="F25" s="39"/>
      <c r="G25" s="39"/>
      <c r="H25" s="39"/>
      <c r="I25" s="170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36</v>
      </c>
      <c r="F26" s="39"/>
      <c r="G26" s="39"/>
      <c r="H26" s="39"/>
      <c r="I26" s="170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168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6" t="s">
        <v>37</v>
      </c>
      <c r="E28" s="39"/>
      <c r="F28" s="39"/>
      <c r="G28" s="39"/>
      <c r="H28" s="39"/>
      <c r="I28" s="168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72"/>
      <c r="B29" s="173"/>
      <c r="C29" s="172"/>
      <c r="D29" s="172"/>
      <c r="E29" s="174" t="s">
        <v>1</v>
      </c>
      <c r="F29" s="174"/>
      <c r="G29" s="174"/>
      <c r="H29" s="174"/>
      <c r="I29" s="175"/>
      <c r="J29" s="172"/>
      <c r="K29" s="172"/>
      <c r="L29" s="176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168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7"/>
      <c r="E31" s="177"/>
      <c r="F31" s="177"/>
      <c r="G31" s="177"/>
      <c r="H31" s="177"/>
      <c r="I31" s="178"/>
      <c r="J31" s="177"/>
      <c r="K31" s="17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9" t="s">
        <v>40</v>
      </c>
      <c r="E32" s="39"/>
      <c r="F32" s="39"/>
      <c r="G32" s="39"/>
      <c r="H32" s="39"/>
      <c r="I32" s="168"/>
      <c r="J32" s="180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7"/>
      <c r="E33" s="177"/>
      <c r="F33" s="177"/>
      <c r="G33" s="177"/>
      <c r="H33" s="177"/>
      <c r="I33" s="178"/>
      <c r="J33" s="177"/>
      <c r="K33" s="177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81" t="s">
        <v>42</v>
      </c>
      <c r="G34" s="39"/>
      <c r="H34" s="39"/>
      <c r="I34" s="182" t="s">
        <v>41</v>
      </c>
      <c r="J34" s="181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83" t="s">
        <v>44</v>
      </c>
      <c r="E35" s="166" t="s">
        <v>45</v>
      </c>
      <c r="F35" s="184">
        <f>ROUND((SUM(BE120:BE143)),  2)</f>
        <v>0</v>
      </c>
      <c r="G35" s="39"/>
      <c r="H35" s="39"/>
      <c r="I35" s="185">
        <v>0.20999999999999999</v>
      </c>
      <c r="J35" s="184">
        <f>ROUND(((SUM(BE120:BE143))*I35),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6" t="s">
        <v>46</v>
      </c>
      <c r="F36" s="184">
        <f>ROUND((SUM(BF120:BF143)),  2)</f>
        <v>0</v>
      </c>
      <c r="G36" s="39"/>
      <c r="H36" s="39"/>
      <c r="I36" s="185">
        <v>0.14999999999999999</v>
      </c>
      <c r="J36" s="184">
        <f>ROUND(((SUM(BF120:BF143))*I36),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6" t="s">
        <v>47</v>
      </c>
      <c r="F37" s="184">
        <f>ROUND((SUM(BG120:BG143)),  2)</f>
        <v>0</v>
      </c>
      <c r="G37" s="39"/>
      <c r="H37" s="39"/>
      <c r="I37" s="185">
        <v>0.20999999999999999</v>
      </c>
      <c r="J37" s="18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6" t="s">
        <v>48</v>
      </c>
      <c r="F38" s="184">
        <f>ROUND((SUM(BH120:BH143)),  2)</f>
        <v>0</v>
      </c>
      <c r="G38" s="39"/>
      <c r="H38" s="39"/>
      <c r="I38" s="185">
        <v>0.14999999999999999</v>
      </c>
      <c r="J38" s="18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6" t="s">
        <v>49</v>
      </c>
      <c r="F39" s="184">
        <f>ROUND((SUM(BI120:BI143)),  2)</f>
        <v>0</v>
      </c>
      <c r="G39" s="39"/>
      <c r="H39" s="39"/>
      <c r="I39" s="185">
        <v>0</v>
      </c>
      <c r="J39" s="18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8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86"/>
      <c r="D41" s="187" t="s">
        <v>50</v>
      </c>
      <c r="E41" s="188"/>
      <c r="F41" s="188"/>
      <c r="G41" s="189" t="s">
        <v>51</v>
      </c>
      <c r="H41" s="190" t="s">
        <v>52</v>
      </c>
      <c r="I41" s="191"/>
      <c r="J41" s="192">
        <f>SUM(J32:J39)</f>
        <v>0</v>
      </c>
      <c r="K41" s="19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8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9"/>
      <c r="I43" s="160"/>
      <c r="L43" s="19"/>
    </row>
    <row r="44" hidden="1" s="1" customFormat="1" ht="14.4" customHeight="1">
      <c r="B44" s="19"/>
      <c r="I44" s="160"/>
      <c r="L44" s="19"/>
    </row>
    <row r="45" hidden="1" s="1" customFormat="1" ht="14.4" customHeight="1">
      <c r="B45" s="19"/>
      <c r="I45" s="160"/>
      <c r="L45" s="19"/>
    </row>
    <row r="46" hidden="1" s="1" customFormat="1" ht="14.4" customHeight="1">
      <c r="B46" s="19"/>
      <c r="I46" s="160"/>
      <c r="L46" s="19"/>
    </row>
    <row r="47" hidden="1" s="1" customFormat="1" ht="14.4" customHeight="1">
      <c r="B47" s="19"/>
      <c r="I47" s="160"/>
      <c r="L47" s="19"/>
    </row>
    <row r="48" hidden="1" s="1" customFormat="1" ht="14.4" customHeight="1">
      <c r="B48" s="19"/>
      <c r="I48" s="160"/>
      <c r="L48" s="19"/>
    </row>
    <row r="49" hidden="1" s="1" customFormat="1" ht="14.4" customHeight="1">
      <c r="B49" s="19"/>
      <c r="I49" s="160"/>
      <c r="L49" s="19"/>
    </row>
    <row r="50" hidden="1" s="2" customFormat="1" ht="14.4" customHeight="1">
      <c r="B50" s="64"/>
      <c r="D50" s="194" t="s">
        <v>53</v>
      </c>
      <c r="E50" s="195"/>
      <c r="F50" s="195"/>
      <c r="G50" s="194" t="s">
        <v>54</v>
      </c>
      <c r="H50" s="195"/>
      <c r="I50" s="196"/>
      <c r="J50" s="195"/>
      <c r="K50" s="195"/>
      <c r="L50" s="64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9"/>
      <c r="B61" s="42"/>
      <c r="C61" s="39"/>
      <c r="D61" s="197" t="s">
        <v>55</v>
      </c>
      <c r="E61" s="198"/>
      <c r="F61" s="199" t="s">
        <v>56</v>
      </c>
      <c r="G61" s="197" t="s">
        <v>55</v>
      </c>
      <c r="H61" s="198"/>
      <c r="I61" s="200"/>
      <c r="J61" s="201" t="s">
        <v>56</v>
      </c>
      <c r="K61" s="19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9"/>
      <c r="B65" s="42"/>
      <c r="C65" s="39"/>
      <c r="D65" s="194" t="s">
        <v>57</v>
      </c>
      <c r="E65" s="202"/>
      <c r="F65" s="202"/>
      <c r="G65" s="194" t="s">
        <v>58</v>
      </c>
      <c r="H65" s="202"/>
      <c r="I65" s="203"/>
      <c r="J65" s="202"/>
      <c r="K65" s="20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9"/>
      <c r="B76" s="42"/>
      <c r="C76" s="39"/>
      <c r="D76" s="197" t="s">
        <v>55</v>
      </c>
      <c r="E76" s="198"/>
      <c r="F76" s="199" t="s">
        <v>56</v>
      </c>
      <c r="G76" s="197" t="s">
        <v>55</v>
      </c>
      <c r="H76" s="198"/>
      <c r="I76" s="200"/>
      <c r="J76" s="201" t="s">
        <v>56</v>
      </c>
      <c r="K76" s="19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204"/>
      <c r="C77" s="205"/>
      <c r="D77" s="205"/>
      <c r="E77" s="205"/>
      <c r="F77" s="205"/>
      <c r="G77" s="205"/>
      <c r="H77" s="205"/>
      <c r="I77" s="206"/>
      <c r="J77" s="205"/>
      <c r="K77" s="20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207"/>
      <c r="C81" s="208"/>
      <c r="D81" s="208"/>
      <c r="E81" s="208"/>
      <c r="F81" s="208"/>
      <c r="G81" s="208"/>
      <c r="H81" s="208"/>
      <c r="I81" s="209"/>
      <c r="J81" s="208"/>
      <c r="K81" s="20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142</v>
      </c>
      <c r="D82" s="41"/>
      <c r="E82" s="41"/>
      <c r="F82" s="41"/>
      <c r="G82" s="41"/>
      <c r="H82" s="41"/>
      <c r="I82" s="168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8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8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210" t="str">
        <f>E7</f>
        <v>Větrolamy VN2, VN3 a VN4 v k.ú. Dyjákovice</v>
      </c>
      <c r="F85" s="31"/>
      <c r="G85" s="31"/>
      <c r="H85" s="31"/>
      <c r="I85" s="168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0"/>
      <c r="C86" s="31" t="s">
        <v>140</v>
      </c>
      <c r="D86" s="21"/>
      <c r="E86" s="21"/>
      <c r="F86" s="21"/>
      <c r="G86" s="21"/>
      <c r="H86" s="21"/>
      <c r="I86" s="160"/>
      <c r="J86" s="21"/>
      <c r="K86" s="21"/>
      <c r="L86" s="19"/>
    </row>
    <row r="87" hidden="1" s="2" customFormat="1" ht="16.5" customHeight="1">
      <c r="A87" s="39"/>
      <c r="B87" s="40"/>
      <c r="C87" s="41"/>
      <c r="D87" s="41"/>
      <c r="E87" s="210" t="s">
        <v>452</v>
      </c>
      <c r="F87" s="41"/>
      <c r="G87" s="41"/>
      <c r="H87" s="41"/>
      <c r="I87" s="168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1" t="s">
        <v>405</v>
      </c>
      <c r="D88" s="41"/>
      <c r="E88" s="41"/>
      <c r="F88" s="41"/>
      <c r="G88" s="41"/>
      <c r="H88" s="41"/>
      <c r="I88" s="168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SO-23 - VN3 (3. rok pěstební péče)</v>
      </c>
      <c r="F89" s="41"/>
      <c r="G89" s="41"/>
      <c r="H89" s="41"/>
      <c r="I89" s="168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8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1" t="s">
        <v>20</v>
      </c>
      <c r="D91" s="41"/>
      <c r="E91" s="41"/>
      <c r="F91" s="26" t="str">
        <f>F14</f>
        <v>Dyjákovice</v>
      </c>
      <c r="G91" s="41"/>
      <c r="H91" s="41"/>
      <c r="I91" s="170" t="s">
        <v>22</v>
      </c>
      <c r="J91" s="80" t="str">
        <f>IF(J14="","",J14)</f>
        <v>23. 11. 2019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68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1" t="s">
        <v>24</v>
      </c>
      <c r="D93" s="41"/>
      <c r="E93" s="41"/>
      <c r="F93" s="26" t="str">
        <f>E17</f>
        <v>ČR-Státní pozemkový úřad</v>
      </c>
      <c r="G93" s="41"/>
      <c r="H93" s="41"/>
      <c r="I93" s="170" t="s">
        <v>31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1" t="s">
        <v>29</v>
      </c>
      <c r="D94" s="41"/>
      <c r="E94" s="41"/>
      <c r="F94" s="26" t="str">
        <f>IF(E20="","",E20)</f>
        <v>Vyplň údaj</v>
      </c>
      <c r="G94" s="41"/>
      <c r="H94" s="41"/>
      <c r="I94" s="170" t="s">
        <v>35</v>
      </c>
      <c r="J94" s="35" t="str">
        <f>E26</f>
        <v>Agroprojekt PSO s.r.o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8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211" t="s">
        <v>143</v>
      </c>
      <c r="D96" s="158"/>
      <c r="E96" s="158"/>
      <c r="F96" s="158"/>
      <c r="G96" s="158"/>
      <c r="H96" s="158"/>
      <c r="I96" s="212"/>
      <c r="J96" s="213" t="s">
        <v>144</v>
      </c>
      <c r="K96" s="15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68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214" t="s">
        <v>145</v>
      </c>
      <c r="D98" s="41"/>
      <c r="E98" s="41"/>
      <c r="F98" s="41"/>
      <c r="G98" s="41"/>
      <c r="H98" s="41"/>
      <c r="I98" s="168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6" t="s">
        <v>146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68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206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209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147</v>
      </c>
      <c r="D105" s="41"/>
      <c r="E105" s="41"/>
      <c r="F105" s="41"/>
      <c r="G105" s="41"/>
      <c r="H105" s="41"/>
      <c r="I105" s="168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68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168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210" t="str">
        <f>E7</f>
        <v>Větrolamy VN2, VN3 a VN4 v k.ú. Dyjákovice</v>
      </c>
      <c r="F108" s="31"/>
      <c r="G108" s="31"/>
      <c r="H108" s="31"/>
      <c r="I108" s="168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20"/>
      <c r="C109" s="31" t="s">
        <v>140</v>
      </c>
      <c r="D109" s="21"/>
      <c r="E109" s="21"/>
      <c r="F109" s="21"/>
      <c r="G109" s="21"/>
      <c r="H109" s="21"/>
      <c r="I109" s="160"/>
      <c r="J109" s="21"/>
      <c r="K109" s="21"/>
      <c r="L109" s="19"/>
    </row>
    <row r="110" s="2" customFormat="1" ht="16.5" customHeight="1">
      <c r="A110" s="39"/>
      <c r="B110" s="40"/>
      <c r="C110" s="41"/>
      <c r="D110" s="41"/>
      <c r="E110" s="210" t="s">
        <v>452</v>
      </c>
      <c r="F110" s="41"/>
      <c r="G110" s="41"/>
      <c r="H110" s="41"/>
      <c r="I110" s="168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405</v>
      </c>
      <c r="D111" s="41"/>
      <c r="E111" s="41"/>
      <c r="F111" s="41"/>
      <c r="G111" s="41"/>
      <c r="H111" s="41"/>
      <c r="I111" s="168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SO-23 - VN3 (3. rok pěstební péče)</v>
      </c>
      <c r="F112" s="41"/>
      <c r="G112" s="41"/>
      <c r="H112" s="41"/>
      <c r="I112" s="168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68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20</v>
      </c>
      <c r="D114" s="41"/>
      <c r="E114" s="41"/>
      <c r="F114" s="26" t="str">
        <f>F14</f>
        <v>Dyjákovice</v>
      </c>
      <c r="G114" s="41"/>
      <c r="H114" s="41"/>
      <c r="I114" s="170" t="s">
        <v>22</v>
      </c>
      <c r="J114" s="80" t="str">
        <f>IF(J14="","",J14)</f>
        <v>23. 11. 2019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68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24</v>
      </c>
      <c r="D116" s="41"/>
      <c r="E116" s="41"/>
      <c r="F116" s="26" t="str">
        <f>E17</f>
        <v>ČR-Státní pozemkový úřad</v>
      </c>
      <c r="G116" s="41"/>
      <c r="H116" s="41"/>
      <c r="I116" s="170" t="s">
        <v>31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29</v>
      </c>
      <c r="D117" s="41"/>
      <c r="E117" s="41"/>
      <c r="F117" s="26" t="str">
        <f>IF(E20="","",E20)</f>
        <v>Vyplň údaj</v>
      </c>
      <c r="G117" s="41"/>
      <c r="H117" s="41"/>
      <c r="I117" s="170" t="s">
        <v>35</v>
      </c>
      <c r="J117" s="35" t="str">
        <f>E26</f>
        <v>Agroprojekt PSO s.r.o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68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15"/>
      <c r="B119" s="216"/>
      <c r="C119" s="217" t="s">
        <v>148</v>
      </c>
      <c r="D119" s="218" t="s">
        <v>65</v>
      </c>
      <c r="E119" s="218" t="s">
        <v>61</v>
      </c>
      <c r="F119" s="218" t="s">
        <v>62</v>
      </c>
      <c r="G119" s="218" t="s">
        <v>149</v>
      </c>
      <c r="H119" s="218" t="s">
        <v>150</v>
      </c>
      <c r="I119" s="219" t="s">
        <v>151</v>
      </c>
      <c r="J119" s="220" t="s">
        <v>144</v>
      </c>
      <c r="K119" s="221" t="s">
        <v>152</v>
      </c>
      <c r="L119" s="222"/>
      <c r="M119" s="101" t="s">
        <v>1</v>
      </c>
      <c r="N119" s="102" t="s">
        <v>44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168"/>
      <c r="J120" s="223">
        <f>BK120</f>
        <v>0</v>
      </c>
      <c r="K120" s="41"/>
      <c r="L120" s="42"/>
      <c r="M120" s="104"/>
      <c r="N120" s="224"/>
      <c r="O120" s="105"/>
      <c r="P120" s="225">
        <f>SUM(P121:P143)</f>
        <v>0</v>
      </c>
      <c r="Q120" s="105"/>
      <c r="R120" s="225">
        <f>SUM(R121:R143)</f>
        <v>0.027840000000000004</v>
      </c>
      <c r="S120" s="105"/>
      <c r="T120" s="226">
        <f>SUM(T121:T143)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79</v>
      </c>
      <c r="AU120" s="16" t="s">
        <v>146</v>
      </c>
      <c r="BK120" s="227">
        <f>SUM(BK121:BK143)</f>
        <v>0</v>
      </c>
    </row>
    <row r="121" s="2" customFormat="1" ht="21.75" customHeight="1">
      <c r="A121" s="39"/>
      <c r="B121" s="40"/>
      <c r="C121" s="228" t="s">
        <v>87</v>
      </c>
      <c r="D121" s="228" t="s">
        <v>160</v>
      </c>
      <c r="E121" s="229" t="s">
        <v>407</v>
      </c>
      <c r="F121" s="230" t="s">
        <v>408</v>
      </c>
      <c r="G121" s="231" t="s">
        <v>209</v>
      </c>
      <c r="H121" s="232">
        <v>10930</v>
      </c>
      <c r="I121" s="233"/>
      <c r="J121" s="234">
        <f>ROUND(I121*H121,2)</f>
        <v>0</v>
      </c>
      <c r="K121" s="235"/>
      <c r="L121" s="42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164</v>
      </c>
      <c r="AT121" s="240" t="s">
        <v>160</v>
      </c>
      <c r="AU121" s="240" t="s">
        <v>80</v>
      </c>
      <c r="AY121" s="16" t="s">
        <v>165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87</v>
      </c>
      <c r="BK121" s="152">
        <f>ROUND(I121*H121,2)</f>
        <v>0</v>
      </c>
      <c r="BL121" s="16" t="s">
        <v>164</v>
      </c>
      <c r="BM121" s="240" t="s">
        <v>564</v>
      </c>
    </row>
    <row r="122" s="2" customFormat="1">
      <c r="A122" s="39"/>
      <c r="B122" s="40"/>
      <c r="C122" s="41"/>
      <c r="D122" s="241" t="s">
        <v>167</v>
      </c>
      <c r="E122" s="41"/>
      <c r="F122" s="242" t="s">
        <v>410</v>
      </c>
      <c r="G122" s="41"/>
      <c r="H122" s="41"/>
      <c r="I122" s="168"/>
      <c r="J122" s="41"/>
      <c r="K122" s="41"/>
      <c r="L122" s="42"/>
      <c r="M122" s="243"/>
      <c r="N122" s="24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167</v>
      </c>
      <c r="AU122" s="16" t="s">
        <v>80</v>
      </c>
    </row>
    <row r="123" s="10" customFormat="1">
      <c r="A123" s="10"/>
      <c r="B123" s="245"/>
      <c r="C123" s="246"/>
      <c r="D123" s="241" t="s">
        <v>173</v>
      </c>
      <c r="E123" s="247" t="s">
        <v>1</v>
      </c>
      <c r="F123" s="248" t="s">
        <v>540</v>
      </c>
      <c r="G123" s="246"/>
      <c r="H123" s="249">
        <v>10930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5" t="s">
        <v>173</v>
      </c>
      <c r="AU123" s="255" t="s">
        <v>80</v>
      </c>
      <c r="AV123" s="10" t="s">
        <v>90</v>
      </c>
      <c r="AW123" s="10" t="s">
        <v>34</v>
      </c>
      <c r="AX123" s="10" t="s">
        <v>87</v>
      </c>
      <c r="AY123" s="255" t="s">
        <v>165</v>
      </c>
    </row>
    <row r="124" s="2" customFormat="1" ht="21.75" customHeight="1">
      <c r="A124" s="39"/>
      <c r="B124" s="40"/>
      <c r="C124" s="228" t="s">
        <v>90</v>
      </c>
      <c r="D124" s="228" t="s">
        <v>160</v>
      </c>
      <c r="E124" s="229" t="s">
        <v>412</v>
      </c>
      <c r="F124" s="230" t="s">
        <v>413</v>
      </c>
      <c r="G124" s="231" t="s">
        <v>209</v>
      </c>
      <c r="H124" s="232">
        <v>1392</v>
      </c>
      <c r="I124" s="233"/>
      <c r="J124" s="234">
        <f>ROUND(I124*H124,2)</f>
        <v>0</v>
      </c>
      <c r="K124" s="235"/>
      <c r="L124" s="42"/>
      <c r="M124" s="236" t="s">
        <v>1</v>
      </c>
      <c r="N124" s="237" t="s">
        <v>45</v>
      </c>
      <c r="O124" s="92"/>
      <c r="P124" s="238">
        <f>O124*H124</f>
        <v>0</v>
      </c>
      <c r="Q124" s="238">
        <v>2.0000000000000002E-05</v>
      </c>
      <c r="R124" s="238">
        <f>Q124*H124</f>
        <v>0.027840000000000004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80</v>
      </c>
      <c r="AY124" s="16" t="s">
        <v>165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87</v>
      </c>
      <c r="BK124" s="152">
        <f>ROUND(I124*H124,2)</f>
        <v>0</v>
      </c>
      <c r="BL124" s="16" t="s">
        <v>164</v>
      </c>
      <c r="BM124" s="240" t="s">
        <v>565</v>
      </c>
    </row>
    <row r="125" s="2" customFormat="1">
      <c r="A125" s="39"/>
      <c r="B125" s="40"/>
      <c r="C125" s="41"/>
      <c r="D125" s="241" t="s">
        <v>167</v>
      </c>
      <c r="E125" s="41"/>
      <c r="F125" s="242" t="s">
        <v>415</v>
      </c>
      <c r="G125" s="41"/>
      <c r="H125" s="41"/>
      <c r="I125" s="168"/>
      <c r="J125" s="41"/>
      <c r="K125" s="41"/>
      <c r="L125" s="42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167</v>
      </c>
      <c r="AU125" s="16" t="s">
        <v>80</v>
      </c>
    </row>
    <row r="126" s="10" customFormat="1">
      <c r="A126" s="10"/>
      <c r="B126" s="245"/>
      <c r="C126" s="246"/>
      <c r="D126" s="241" t="s">
        <v>173</v>
      </c>
      <c r="E126" s="247" t="s">
        <v>1</v>
      </c>
      <c r="F126" s="248" t="s">
        <v>542</v>
      </c>
      <c r="G126" s="246"/>
      <c r="H126" s="249">
        <v>1392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55" t="s">
        <v>173</v>
      </c>
      <c r="AU126" s="255" t="s">
        <v>80</v>
      </c>
      <c r="AV126" s="10" t="s">
        <v>90</v>
      </c>
      <c r="AW126" s="10" t="s">
        <v>34</v>
      </c>
      <c r="AX126" s="10" t="s">
        <v>87</v>
      </c>
      <c r="AY126" s="255" t="s">
        <v>165</v>
      </c>
    </row>
    <row r="127" s="2" customFormat="1" ht="21.75" customHeight="1">
      <c r="A127" s="39"/>
      <c r="B127" s="40"/>
      <c r="C127" s="228" t="s">
        <v>175</v>
      </c>
      <c r="D127" s="228" t="s">
        <v>160</v>
      </c>
      <c r="E127" s="229" t="s">
        <v>203</v>
      </c>
      <c r="F127" s="230" t="s">
        <v>162</v>
      </c>
      <c r="G127" s="231" t="s">
        <v>163</v>
      </c>
      <c r="H127" s="232">
        <v>51548</v>
      </c>
      <c r="I127" s="233"/>
      <c r="J127" s="234">
        <f>ROUND(I127*H127,2)</f>
        <v>0</v>
      </c>
      <c r="K127" s="235"/>
      <c r="L127" s="42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80</v>
      </c>
      <c r="AY127" s="16" t="s">
        <v>165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87</v>
      </c>
      <c r="BK127" s="152">
        <f>ROUND(I127*H127,2)</f>
        <v>0</v>
      </c>
      <c r="BL127" s="16" t="s">
        <v>164</v>
      </c>
      <c r="BM127" s="240" t="s">
        <v>566</v>
      </c>
    </row>
    <row r="128" s="2" customFormat="1">
      <c r="A128" s="39"/>
      <c r="B128" s="40"/>
      <c r="C128" s="41"/>
      <c r="D128" s="241" t="s">
        <v>167</v>
      </c>
      <c r="E128" s="41"/>
      <c r="F128" s="242" t="s">
        <v>168</v>
      </c>
      <c r="G128" s="41"/>
      <c r="H128" s="41"/>
      <c r="I128" s="168"/>
      <c r="J128" s="41"/>
      <c r="K128" s="41"/>
      <c r="L128" s="42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167</v>
      </c>
      <c r="AU128" s="16" t="s">
        <v>80</v>
      </c>
    </row>
    <row r="129" s="10" customFormat="1">
      <c r="A129" s="10"/>
      <c r="B129" s="245"/>
      <c r="C129" s="246"/>
      <c r="D129" s="241" t="s">
        <v>173</v>
      </c>
      <c r="E129" s="247" t="s">
        <v>1</v>
      </c>
      <c r="F129" s="248" t="s">
        <v>556</v>
      </c>
      <c r="G129" s="246"/>
      <c r="H129" s="249">
        <v>51548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5" t="s">
        <v>173</v>
      </c>
      <c r="AU129" s="255" t="s">
        <v>80</v>
      </c>
      <c r="AV129" s="10" t="s">
        <v>90</v>
      </c>
      <c r="AW129" s="10" t="s">
        <v>34</v>
      </c>
      <c r="AX129" s="10" t="s">
        <v>87</v>
      </c>
      <c r="AY129" s="255" t="s">
        <v>165</v>
      </c>
    </row>
    <row r="130" s="2" customFormat="1" ht="16.5" customHeight="1">
      <c r="A130" s="39"/>
      <c r="B130" s="40"/>
      <c r="C130" s="228" t="s">
        <v>164</v>
      </c>
      <c r="D130" s="228" t="s">
        <v>160</v>
      </c>
      <c r="E130" s="229" t="s">
        <v>370</v>
      </c>
      <c r="F130" s="230" t="s">
        <v>371</v>
      </c>
      <c r="G130" s="231" t="s">
        <v>364</v>
      </c>
      <c r="H130" s="232">
        <v>167.52000000000001</v>
      </c>
      <c r="I130" s="233"/>
      <c r="J130" s="234">
        <f>ROUND(I130*H130,2)</f>
        <v>0</v>
      </c>
      <c r="K130" s="235"/>
      <c r="L130" s="42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80</v>
      </c>
      <c r="AY130" s="16" t="s">
        <v>165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87</v>
      </c>
      <c r="BK130" s="152">
        <f>ROUND(I130*H130,2)</f>
        <v>0</v>
      </c>
      <c r="BL130" s="16" t="s">
        <v>164</v>
      </c>
      <c r="BM130" s="240" t="s">
        <v>567</v>
      </c>
    </row>
    <row r="131" s="2" customFormat="1">
      <c r="A131" s="39"/>
      <c r="B131" s="40"/>
      <c r="C131" s="41"/>
      <c r="D131" s="241" t="s">
        <v>167</v>
      </c>
      <c r="E131" s="41"/>
      <c r="F131" s="242" t="s">
        <v>373</v>
      </c>
      <c r="G131" s="41"/>
      <c r="H131" s="41"/>
      <c r="I131" s="168"/>
      <c r="J131" s="41"/>
      <c r="K131" s="41"/>
      <c r="L131" s="42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167</v>
      </c>
      <c r="AU131" s="16" t="s">
        <v>80</v>
      </c>
    </row>
    <row r="132" s="10" customFormat="1">
      <c r="A132" s="10"/>
      <c r="B132" s="245"/>
      <c r="C132" s="246"/>
      <c r="D132" s="241" t="s">
        <v>173</v>
      </c>
      <c r="E132" s="247" t="s">
        <v>1</v>
      </c>
      <c r="F132" s="248" t="s">
        <v>525</v>
      </c>
      <c r="G132" s="246"/>
      <c r="H132" s="249">
        <v>167.52000000000001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55" t="s">
        <v>173</v>
      </c>
      <c r="AU132" s="255" t="s">
        <v>80</v>
      </c>
      <c r="AV132" s="10" t="s">
        <v>90</v>
      </c>
      <c r="AW132" s="10" t="s">
        <v>34</v>
      </c>
      <c r="AX132" s="10" t="s">
        <v>80</v>
      </c>
      <c r="AY132" s="255" t="s">
        <v>165</v>
      </c>
    </row>
    <row r="133" s="11" customFormat="1">
      <c r="A133" s="11"/>
      <c r="B133" s="271"/>
      <c r="C133" s="272"/>
      <c r="D133" s="241" t="s">
        <v>173</v>
      </c>
      <c r="E133" s="273" t="s">
        <v>1</v>
      </c>
      <c r="F133" s="274" t="s">
        <v>547</v>
      </c>
      <c r="G133" s="272"/>
      <c r="H133" s="275">
        <v>167.52000000000001</v>
      </c>
      <c r="I133" s="276"/>
      <c r="J133" s="272"/>
      <c r="K133" s="272"/>
      <c r="L133" s="277"/>
      <c r="M133" s="278"/>
      <c r="N133" s="279"/>
      <c r="O133" s="279"/>
      <c r="P133" s="279"/>
      <c r="Q133" s="279"/>
      <c r="R133" s="279"/>
      <c r="S133" s="279"/>
      <c r="T133" s="280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81" t="s">
        <v>173</v>
      </c>
      <c r="AU133" s="281" t="s">
        <v>80</v>
      </c>
      <c r="AV133" s="11" t="s">
        <v>164</v>
      </c>
      <c r="AW133" s="11" t="s">
        <v>34</v>
      </c>
      <c r="AX133" s="11" t="s">
        <v>87</v>
      </c>
      <c r="AY133" s="281" t="s">
        <v>165</v>
      </c>
    </row>
    <row r="134" s="2" customFormat="1" ht="16.5" customHeight="1">
      <c r="A134" s="39"/>
      <c r="B134" s="40"/>
      <c r="C134" s="228" t="s">
        <v>184</v>
      </c>
      <c r="D134" s="228" t="s">
        <v>160</v>
      </c>
      <c r="E134" s="229" t="s">
        <v>376</v>
      </c>
      <c r="F134" s="230" t="s">
        <v>377</v>
      </c>
      <c r="G134" s="231" t="s">
        <v>364</v>
      </c>
      <c r="H134" s="232">
        <v>167.52000000000001</v>
      </c>
      <c r="I134" s="233"/>
      <c r="J134" s="234">
        <f>ROUND(I134*H134,2)</f>
        <v>0</v>
      </c>
      <c r="K134" s="235"/>
      <c r="L134" s="42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164</v>
      </c>
      <c r="AT134" s="240" t="s">
        <v>160</v>
      </c>
      <c r="AU134" s="240" t="s">
        <v>80</v>
      </c>
      <c r="AY134" s="16" t="s">
        <v>165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87</v>
      </c>
      <c r="BK134" s="152">
        <f>ROUND(I134*H134,2)</f>
        <v>0</v>
      </c>
      <c r="BL134" s="16" t="s">
        <v>164</v>
      </c>
      <c r="BM134" s="240" t="s">
        <v>568</v>
      </c>
    </row>
    <row r="135" s="2" customFormat="1">
      <c r="A135" s="39"/>
      <c r="B135" s="40"/>
      <c r="C135" s="41"/>
      <c r="D135" s="241" t="s">
        <v>167</v>
      </c>
      <c r="E135" s="41"/>
      <c r="F135" s="242" t="s">
        <v>379</v>
      </c>
      <c r="G135" s="41"/>
      <c r="H135" s="41"/>
      <c r="I135" s="168"/>
      <c r="J135" s="41"/>
      <c r="K135" s="41"/>
      <c r="L135" s="42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167</v>
      </c>
      <c r="AU135" s="16" t="s">
        <v>80</v>
      </c>
    </row>
    <row r="136" s="2" customFormat="1" ht="21.75" customHeight="1">
      <c r="A136" s="39"/>
      <c r="B136" s="40"/>
      <c r="C136" s="228" t="s">
        <v>189</v>
      </c>
      <c r="D136" s="228" t="s">
        <v>160</v>
      </c>
      <c r="E136" s="229" t="s">
        <v>382</v>
      </c>
      <c r="F136" s="230" t="s">
        <v>383</v>
      </c>
      <c r="G136" s="231" t="s">
        <v>364</v>
      </c>
      <c r="H136" s="232">
        <v>670.08000000000004</v>
      </c>
      <c r="I136" s="233"/>
      <c r="J136" s="234">
        <f>ROUND(I136*H136,2)</f>
        <v>0</v>
      </c>
      <c r="K136" s="235"/>
      <c r="L136" s="42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164</v>
      </c>
      <c r="AT136" s="240" t="s">
        <v>160</v>
      </c>
      <c r="AU136" s="240" t="s">
        <v>80</v>
      </c>
      <c r="AY136" s="16" t="s">
        <v>165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87</v>
      </c>
      <c r="BK136" s="152">
        <f>ROUND(I136*H136,2)</f>
        <v>0</v>
      </c>
      <c r="BL136" s="16" t="s">
        <v>164</v>
      </c>
      <c r="BM136" s="240" t="s">
        <v>569</v>
      </c>
    </row>
    <row r="137" s="2" customFormat="1">
      <c r="A137" s="39"/>
      <c r="B137" s="40"/>
      <c r="C137" s="41"/>
      <c r="D137" s="241" t="s">
        <v>167</v>
      </c>
      <c r="E137" s="41"/>
      <c r="F137" s="242" t="s">
        <v>385</v>
      </c>
      <c r="G137" s="41"/>
      <c r="H137" s="41"/>
      <c r="I137" s="168"/>
      <c r="J137" s="41"/>
      <c r="K137" s="41"/>
      <c r="L137" s="42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167</v>
      </c>
      <c r="AU137" s="16" t="s">
        <v>80</v>
      </c>
    </row>
    <row r="138" s="10" customFormat="1">
      <c r="A138" s="10"/>
      <c r="B138" s="245"/>
      <c r="C138" s="246"/>
      <c r="D138" s="241" t="s">
        <v>173</v>
      </c>
      <c r="E138" s="247" t="s">
        <v>1</v>
      </c>
      <c r="F138" s="248" t="s">
        <v>529</v>
      </c>
      <c r="G138" s="246"/>
      <c r="H138" s="249">
        <v>670.08000000000004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55" t="s">
        <v>173</v>
      </c>
      <c r="AU138" s="255" t="s">
        <v>80</v>
      </c>
      <c r="AV138" s="10" t="s">
        <v>90</v>
      </c>
      <c r="AW138" s="10" t="s">
        <v>34</v>
      </c>
      <c r="AX138" s="10" t="s">
        <v>87</v>
      </c>
      <c r="AY138" s="255" t="s">
        <v>165</v>
      </c>
    </row>
    <row r="139" s="2" customFormat="1" ht="21.75" customHeight="1">
      <c r="A139" s="39"/>
      <c r="B139" s="40"/>
      <c r="C139" s="228" t="s">
        <v>195</v>
      </c>
      <c r="D139" s="228" t="s">
        <v>160</v>
      </c>
      <c r="E139" s="229" t="s">
        <v>446</v>
      </c>
      <c r="F139" s="230" t="s">
        <v>447</v>
      </c>
      <c r="G139" s="231" t="s">
        <v>209</v>
      </c>
      <c r="H139" s="232">
        <v>696</v>
      </c>
      <c r="I139" s="233"/>
      <c r="J139" s="234">
        <f>ROUND(I139*H139,2)</f>
        <v>0</v>
      </c>
      <c r="K139" s="235"/>
      <c r="L139" s="42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164</v>
      </c>
      <c r="AT139" s="240" t="s">
        <v>160</v>
      </c>
      <c r="AU139" s="240" t="s">
        <v>80</v>
      </c>
      <c r="AY139" s="16" t="s">
        <v>165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87</v>
      </c>
      <c r="BK139" s="152">
        <f>ROUND(I139*H139,2)</f>
        <v>0</v>
      </c>
      <c r="BL139" s="16" t="s">
        <v>164</v>
      </c>
      <c r="BM139" s="240" t="s">
        <v>570</v>
      </c>
    </row>
    <row r="140" s="2" customFormat="1">
      <c r="A140" s="39"/>
      <c r="B140" s="40"/>
      <c r="C140" s="41"/>
      <c r="D140" s="241" t="s">
        <v>167</v>
      </c>
      <c r="E140" s="41"/>
      <c r="F140" s="242" t="s">
        <v>449</v>
      </c>
      <c r="G140" s="41"/>
      <c r="H140" s="41"/>
      <c r="I140" s="168"/>
      <c r="J140" s="41"/>
      <c r="K140" s="41"/>
      <c r="L140" s="42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167</v>
      </c>
      <c r="AU140" s="16" t="s">
        <v>80</v>
      </c>
    </row>
    <row r="141" s="10" customFormat="1">
      <c r="A141" s="10"/>
      <c r="B141" s="245"/>
      <c r="C141" s="246"/>
      <c r="D141" s="241" t="s">
        <v>173</v>
      </c>
      <c r="E141" s="247" t="s">
        <v>1</v>
      </c>
      <c r="F141" s="248" t="s">
        <v>571</v>
      </c>
      <c r="G141" s="246"/>
      <c r="H141" s="249">
        <v>696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55" t="s">
        <v>173</v>
      </c>
      <c r="AU141" s="255" t="s">
        <v>80</v>
      </c>
      <c r="AV141" s="10" t="s">
        <v>90</v>
      </c>
      <c r="AW141" s="10" t="s">
        <v>34</v>
      </c>
      <c r="AX141" s="10" t="s">
        <v>87</v>
      </c>
      <c r="AY141" s="255" t="s">
        <v>165</v>
      </c>
    </row>
    <row r="142" s="2" customFormat="1" ht="21.75" customHeight="1">
      <c r="A142" s="39"/>
      <c r="B142" s="40"/>
      <c r="C142" s="228" t="s">
        <v>200</v>
      </c>
      <c r="D142" s="228" t="s">
        <v>160</v>
      </c>
      <c r="E142" s="229" t="s">
        <v>401</v>
      </c>
      <c r="F142" s="230" t="s">
        <v>402</v>
      </c>
      <c r="G142" s="231" t="s">
        <v>222</v>
      </c>
      <c r="H142" s="232">
        <v>0.028000000000000001</v>
      </c>
      <c r="I142" s="233"/>
      <c r="J142" s="234">
        <f>ROUND(I142*H142,2)</f>
        <v>0</v>
      </c>
      <c r="K142" s="235"/>
      <c r="L142" s="42"/>
      <c r="M142" s="236" t="s">
        <v>1</v>
      </c>
      <c r="N142" s="237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164</v>
      </c>
      <c r="AT142" s="240" t="s">
        <v>160</v>
      </c>
      <c r="AU142" s="240" t="s">
        <v>80</v>
      </c>
      <c r="AY142" s="16" t="s">
        <v>165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6" t="s">
        <v>87</v>
      </c>
      <c r="BK142" s="152">
        <f>ROUND(I142*H142,2)</f>
        <v>0</v>
      </c>
      <c r="BL142" s="16" t="s">
        <v>164</v>
      </c>
      <c r="BM142" s="240" t="s">
        <v>572</v>
      </c>
    </row>
    <row r="143" s="2" customFormat="1">
      <c r="A143" s="39"/>
      <c r="B143" s="40"/>
      <c r="C143" s="41"/>
      <c r="D143" s="241" t="s">
        <v>167</v>
      </c>
      <c r="E143" s="41"/>
      <c r="F143" s="242" t="s">
        <v>425</v>
      </c>
      <c r="G143" s="41"/>
      <c r="H143" s="41"/>
      <c r="I143" s="168"/>
      <c r="J143" s="41"/>
      <c r="K143" s="41"/>
      <c r="L143" s="42"/>
      <c r="M143" s="267"/>
      <c r="N143" s="268"/>
      <c r="O143" s="269"/>
      <c r="P143" s="269"/>
      <c r="Q143" s="269"/>
      <c r="R143" s="269"/>
      <c r="S143" s="269"/>
      <c r="T143" s="270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167</v>
      </c>
      <c r="AU143" s="16" t="s">
        <v>80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206"/>
      <c r="J144" s="68"/>
      <c r="K144" s="68"/>
      <c r="L144" s="42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pofFCpLw8ytfR5aUXC6c411BpJ4HfwgdPnFJ8Wicp5r2FUJ642A5ScMP3zx4zl37U7KP8lPLRgTdvHoRxsFYKQ==" hashValue="Z1F9R/OfpGEDPxXS47HsbR8/0zyIhtJx3EEV01r/TcRSTHJiaZ2lg4JfhyleCia04OWYCMLKhxpKPwh5t40WiA==" algorithmName="SHA-512" password="CC35"/>
  <autoFilter ref="C119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Divinová Hana</dc:creator>
  <cp:lastModifiedBy>Divinová Hana</cp:lastModifiedBy>
  <dcterms:created xsi:type="dcterms:W3CDTF">2020-06-24T08:17:45Z</dcterms:created>
  <dcterms:modified xsi:type="dcterms:W3CDTF">2020-06-24T08:18:05Z</dcterms:modified>
</cp:coreProperties>
</file>